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cadams\Documents\Technical, Reliability\Web Site\"/>
    </mc:Choice>
  </mc:AlternateContent>
  <bookViews>
    <workbookView xWindow="0" yWindow="0" windowWidth="25200" windowHeight="12570" activeTab="1"/>
  </bookViews>
  <sheets>
    <sheet name="1 Model Assumptions" sheetId="23" r:id="rId1"/>
    <sheet name="2 Example, Input Data &amp; Process" sheetId="22" r:id="rId2"/>
    <sheet name="3 Example, Subsys Avail Rollup" sheetId="21" r:id="rId3"/>
    <sheet name="4 Example, Graph Sys Avail" sheetId="25" r:id="rId4"/>
    <sheet name="5 TOOL, Graph Sys Avail " sheetId="26"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"AU9GK9YBZTTXWX3R7QUDEFXM"</definedName>
    <definedName name="_xlnm.Print_Area" localSheetId="0">'1 Model Assumptions'!$A$1:$J$49</definedName>
    <definedName name="_xlnm.Print_Area" localSheetId="1">'2 Example, Input Data &amp; Process'!$A$1:$W$62</definedName>
    <definedName name="_xlnm.Print_Area" localSheetId="3">'4 Example, Graph Sys Avail'!$M$6:$V$39</definedName>
    <definedName name="_xlnm.Print_Area" localSheetId="4">'5 TOOL, Graph Sys Avail '!$M$6:$V$39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44</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workbook>
</file>

<file path=xl/calcChain.xml><?xml version="1.0" encoding="utf-8"?>
<calcChain xmlns="http://schemas.openxmlformats.org/spreadsheetml/2006/main">
  <c r="D5" i="26" l="1"/>
  <c r="B5" i="26"/>
  <c r="F105" i="26"/>
  <c r="I105" i="26" s="1"/>
  <c r="F104" i="26"/>
  <c r="I104" i="26" s="1"/>
  <c r="F103" i="26"/>
  <c r="I103" i="26" s="1"/>
  <c r="F102" i="26"/>
  <c r="I102" i="26" s="1"/>
  <c r="F101" i="26"/>
  <c r="G101" i="26" s="1"/>
  <c r="F100" i="26"/>
  <c r="G100" i="26" s="1"/>
  <c r="F99" i="26"/>
  <c r="G99" i="26" s="1"/>
  <c r="F98" i="26"/>
  <c r="F97" i="26"/>
  <c r="I97" i="26" s="1"/>
  <c r="F96" i="26"/>
  <c r="I96" i="26" s="1"/>
  <c r="F95" i="26"/>
  <c r="I95" i="26" s="1"/>
  <c r="F94" i="26"/>
  <c r="I94" i="26" s="1"/>
  <c r="F93" i="26"/>
  <c r="G93" i="26" s="1"/>
  <c r="F92" i="26"/>
  <c r="G92" i="26" s="1"/>
  <c r="F91" i="26"/>
  <c r="I91" i="26" s="1"/>
  <c r="F90" i="26"/>
  <c r="F89" i="26"/>
  <c r="I89" i="26" s="1"/>
  <c r="F88" i="26"/>
  <c r="I88" i="26" s="1"/>
  <c r="F87" i="26"/>
  <c r="I87" i="26" s="1"/>
  <c r="F86" i="26"/>
  <c r="I86" i="26" s="1"/>
  <c r="F85" i="26"/>
  <c r="G85" i="26" s="1"/>
  <c r="F84" i="26"/>
  <c r="G84" i="26" s="1"/>
  <c r="F83" i="26"/>
  <c r="I83" i="26" s="1"/>
  <c r="F82" i="26"/>
  <c r="F81" i="26"/>
  <c r="I81" i="26" s="1"/>
  <c r="F80" i="26"/>
  <c r="I80" i="26" s="1"/>
  <c r="F79" i="26"/>
  <c r="I79" i="26" s="1"/>
  <c r="F78" i="26"/>
  <c r="I78" i="26" s="1"/>
  <c r="F77" i="26"/>
  <c r="G77" i="26" s="1"/>
  <c r="F76" i="26"/>
  <c r="G76" i="26" s="1"/>
  <c r="F75" i="26"/>
  <c r="I75" i="26" s="1"/>
  <c r="F74" i="26"/>
  <c r="F73" i="26"/>
  <c r="I73" i="26" s="1"/>
  <c r="F72" i="26"/>
  <c r="I72" i="26" s="1"/>
  <c r="F71" i="26"/>
  <c r="I71" i="26" s="1"/>
  <c r="F70" i="26"/>
  <c r="I70" i="26" s="1"/>
  <c r="F69" i="26"/>
  <c r="G69" i="26" s="1"/>
  <c r="F68" i="26"/>
  <c r="I68" i="26" s="1"/>
  <c r="F67" i="26"/>
  <c r="I67" i="26" s="1"/>
  <c r="F66" i="26"/>
  <c r="F65" i="26"/>
  <c r="I65" i="26" s="1"/>
  <c r="F64" i="26"/>
  <c r="I64" i="26" s="1"/>
  <c r="F63" i="26"/>
  <c r="I63" i="26" s="1"/>
  <c r="F62" i="26"/>
  <c r="I62" i="26" s="1"/>
  <c r="F61" i="26"/>
  <c r="G61" i="26" s="1"/>
  <c r="F60" i="26"/>
  <c r="G60" i="26" s="1"/>
  <c r="F59" i="26"/>
  <c r="G59" i="26" s="1"/>
  <c r="F58" i="26"/>
  <c r="F57" i="26"/>
  <c r="G57" i="26" s="1"/>
  <c r="F56" i="26"/>
  <c r="I56" i="26" s="1"/>
  <c r="F55" i="26"/>
  <c r="I55" i="26" s="1"/>
  <c r="F54" i="26"/>
  <c r="I54" i="26" s="1"/>
  <c r="F53" i="26"/>
  <c r="G53" i="26" s="1"/>
  <c r="F52" i="26"/>
  <c r="I52" i="26" s="1"/>
  <c r="F51" i="26"/>
  <c r="I51" i="26" s="1"/>
  <c r="F50" i="26"/>
  <c r="F49" i="26"/>
  <c r="G49" i="26" s="1"/>
  <c r="F48" i="26"/>
  <c r="I48" i="26" s="1"/>
  <c r="F47" i="26"/>
  <c r="I47" i="26" s="1"/>
  <c r="F46" i="26"/>
  <c r="I46" i="26" s="1"/>
  <c r="F45" i="26"/>
  <c r="G45" i="26" s="1"/>
  <c r="F44" i="26"/>
  <c r="G44" i="26" s="1"/>
  <c r="F43" i="26"/>
  <c r="I43" i="26" s="1"/>
  <c r="F42" i="26"/>
  <c r="F41" i="26"/>
  <c r="G41" i="26" s="1"/>
  <c r="F40" i="26"/>
  <c r="I40" i="26" s="1"/>
  <c r="F39" i="26"/>
  <c r="I39" i="26" s="1"/>
  <c r="F38" i="26"/>
  <c r="I38" i="26" s="1"/>
  <c r="F37" i="26"/>
  <c r="G37" i="26" s="1"/>
  <c r="F36" i="26"/>
  <c r="I36" i="26" s="1"/>
  <c r="F35" i="26"/>
  <c r="G35" i="26" s="1"/>
  <c r="F34" i="26"/>
  <c r="F33" i="26"/>
  <c r="G33" i="26" s="1"/>
  <c r="F32" i="26"/>
  <c r="I32" i="26" s="1"/>
  <c r="F31" i="26"/>
  <c r="I31" i="26" s="1"/>
  <c r="F30" i="26"/>
  <c r="F29" i="26"/>
  <c r="G29" i="26" s="1"/>
  <c r="F28" i="26"/>
  <c r="G28" i="26" s="1"/>
  <c r="F27" i="26"/>
  <c r="I27" i="26" s="1"/>
  <c r="F26" i="26"/>
  <c r="I26" i="26" s="1"/>
  <c r="F25" i="26"/>
  <c r="G25" i="26" s="1"/>
  <c r="F24" i="26"/>
  <c r="I24" i="26" s="1"/>
  <c r="F23" i="26"/>
  <c r="I23" i="26" s="1"/>
  <c r="F22" i="26"/>
  <c r="F21" i="26"/>
  <c r="G21" i="26" s="1"/>
  <c r="F20" i="26"/>
  <c r="I20" i="26" s="1"/>
  <c r="F19" i="26"/>
  <c r="I19" i="26" s="1"/>
  <c r="F18" i="26"/>
  <c r="I18" i="26" s="1"/>
  <c r="F17" i="26"/>
  <c r="G17" i="26" s="1"/>
  <c r="F16" i="26"/>
  <c r="I16" i="26" s="1"/>
  <c r="F15" i="26"/>
  <c r="I15" i="26" s="1"/>
  <c r="F14" i="26"/>
  <c r="F13" i="26"/>
  <c r="G13" i="26" s="1"/>
  <c r="F12" i="26"/>
  <c r="I12" i="26" s="1"/>
  <c r="F11" i="26"/>
  <c r="I11" i="26" s="1"/>
  <c r="F10" i="26"/>
  <c r="I10" i="26" s="1"/>
  <c r="F9" i="26"/>
  <c r="G9" i="26" s="1"/>
  <c r="F8" i="26"/>
  <c r="I8" i="26" s="1"/>
  <c r="F7" i="26"/>
  <c r="I7" i="26" s="1"/>
  <c r="F6" i="26"/>
  <c r="F5" i="26"/>
  <c r="H5" i="26" s="1"/>
  <c r="G39" i="26" l="1"/>
  <c r="G68" i="26"/>
  <c r="G79" i="26"/>
  <c r="I84" i="26"/>
  <c r="G52" i="26"/>
  <c r="I59" i="26"/>
  <c r="G51" i="26"/>
  <c r="G75" i="26"/>
  <c r="I92" i="26"/>
  <c r="G63" i="26"/>
  <c r="I69" i="26"/>
  <c r="I37" i="26"/>
  <c r="I99" i="26"/>
  <c r="G87" i="26"/>
  <c r="G12" i="26"/>
  <c r="G83" i="26"/>
  <c r="I35" i="26"/>
  <c r="I60" i="26"/>
  <c r="I77" i="26"/>
  <c r="G18" i="26"/>
  <c r="I44" i="26"/>
  <c r="I61" i="26"/>
  <c r="G91" i="26"/>
  <c r="I100" i="26"/>
  <c r="G19" i="26"/>
  <c r="G23" i="26"/>
  <c r="I28" i="26"/>
  <c r="I33" i="26"/>
  <c r="I45" i="26"/>
  <c r="I101" i="26"/>
  <c r="G31" i="26"/>
  <c r="G7" i="26"/>
  <c r="G27" i="26"/>
  <c r="G67" i="26"/>
  <c r="G20" i="26"/>
  <c r="G43" i="26"/>
  <c r="I21" i="26"/>
  <c r="I57" i="26"/>
  <c r="G11" i="26"/>
  <c r="G15" i="26"/>
  <c r="I29" i="26"/>
  <c r="G55" i="26"/>
  <c r="G47" i="26"/>
  <c r="I93" i="26"/>
  <c r="G103" i="26"/>
  <c r="G36" i="26"/>
  <c r="I49" i="26"/>
  <c r="I85" i="26"/>
  <c r="G95" i="26"/>
  <c r="H32" i="26"/>
  <c r="I13" i="26"/>
  <c r="I41" i="26"/>
  <c r="I53" i="26"/>
  <c r="G71" i="26"/>
  <c r="I76" i="26"/>
  <c r="H36" i="26"/>
  <c r="H40" i="26"/>
  <c r="H68" i="26"/>
  <c r="H44" i="26"/>
  <c r="H52" i="26"/>
  <c r="H60" i="26"/>
  <c r="H35" i="26"/>
  <c r="H100" i="26"/>
  <c r="H11" i="26"/>
  <c r="H92" i="26"/>
  <c r="H19" i="26"/>
  <c r="H27" i="26"/>
  <c r="H16" i="26"/>
  <c r="H24" i="26"/>
  <c r="H28" i="26"/>
  <c r="H76" i="26"/>
  <c r="H84" i="26"/>
  <c r="H8" i="26"/>
  <c r="H12" i="26"/>
  <c r="H101" i="26"/>
  <c r="H20" i="26"/>
  <c r="I98" i="26"/>
  <c r="G98" i="26"/>
  <c r="I17" i="26"/>
  <c r="I22" i="26"/>
  <c r="G22" i="26"/>
  <c r="I58" i="26"/>
  <c r="G58" i="26"/>
  <c r="I90" i="26"/>
  <c r="G90" i="26"/>
  <c r="G10" i="26"/>
  <c r="I6" i="26"/>
  <c r="G6" i="26"/>
  <c r="I42" i="26"/>
  <c r="G42" i="26"/>
  <c r="I66" i="26"/>
  <c r="G66" i="26"/>
  <c r="I74" i="26"/>
  <c r="G74" i="26"/>
  <c r="I25" i="26"/>
  <c r="I30" i="26"/>
  <c r="G30" i="26"/>
  <c r="I9" i="26"/>
  <c r="I14" i="26"/>
  <c r="G14" i="26"/>
  <c r="G26" i="26"/>
  <c r="I34" i="26"/>
  <c r="G34" i="26"/>
  <c r="I50" i="26"/>
  <c r="G50" i="26"/>
  <c r="I82" i="26"/>
  <c r="G82" i="26"/>
  <c r="H59" i="26"/>
  <c r="H67" i="26"/>
  <c r="H75" i="26"/>
  <c r="H83" i="26"/>
  <c r="H91" i="26"/>
  <c r="H99" i="26"/>
  <c r="H26" i="26"/>
  <c r="H34" i="26"/>
  <c r="H42" i="26"/>
  <c r="H50" i="26"/>
  <c r="H58" i="26"/>
  <c r="G65" i="26"/>
  <c r="H66" i="26"/>
  <c r="G73" i="26"/>
  <c r="H74" i="26"/>
  <c r="G81" i="26"/>
  <c r="H82" i="26"/>
  <c r="G89" i="26"/>
  <c r="H90" i="26"/>
  <c r="G97" i="26"/>
  <c r="H98" i="26"/>
  <c r="G105" i="26"/>
  <c r="H43" i="26"/>
  <c r="H51" i="26"/>
  <c r="H10" i="26"/>
  <c r="H18" i="26"/>
  <c r="G8" i="26"/>
  <c r="H9" i="26"/>
  <c r="G16" i="26"/>
  <c r="H17" i="26"/>
  <c r="G24" i="26"/>
  <c r="H25" i="26"/>
  <c r="G32" i="26"/>
  <c r="H33" i="26"/>
  <c r="G40" i="26"/>
  <c r="H41" i="26"/>
  <c r="G48" i="26"/>
  <c r="H49" i="26"/>
  <c r="G56" i="26"/>
  <c r="H57" i="26"/>
  <c r="G64" i="26"/>
  <c r="H65" i="26"/>
  <c r="G72" i="26"/>
  <c r="H73" i="26"/>
  <c r="G80" i="26"/>
  <c r="H81" i="26"/>
  <c r="G88" i="26"/>
  <c r="H89" i="26"/>
  <c r="G96" i="26"/>
  <c r="H97" i="26"/>
  <c r="G104" i="26"/>
  <c r="H105" i="26"/>
  <c r="H56" i="26"/>
  <c r="H64" i="26"/>
  <c r="H72" i="26"/>
  <c r="H80" i="26"/>
  <c r="H88" i="26"/>
  <c r="H96" i="26"/>
  <c r="H104" i="26"/>
  <c r="H7" i="26"/>
  <c r="H15" i="26"/>
  <c r="H23" i="26"/>
  <c r="H31" i="26"/>
  <c r="G38" i="26"/>
  <c r="H39" i="26"/>
  <c r="G46" i="26"/>
  <c r="H47" i="26"/>
  <c r="G54" i="26"/>
  <c r="H55" i="26"/>
  <c r="G62" i="26"/>
  <c r="H63" i="26"/>
  <c r="G70" i="26"/>
  <c r="H71" i="26"/>
  <c r="G78" i="26"/>
  <c r="H79" i="26"/>
  <c r="G86" i="26"/>
  <c r="H87" i="26"/>
  <c r="G94" i="26"/>
  <c r="H95" i="26"/>
  <c r="G102" i="26"/>
  <c r="H103" i="26"/>
  <c r="H48" i="26"/>
  <c r="H6" i="26"/>
  <c r="H14" i="26"/>
  <c r="H22" i="26"/>
  <c r="H30" i="26"/>
  <c r="H38" i="26"/>
  <c r="H46" i="26"/>
  <c r="H54" i="26"/>
  <c r="H62" i="26"/>
  <c r="H70" i="26"/>
  <c r="H78" i="26"/>
  <c r="H86" i="26"/>
  <c r="H94" i="26"/>
  <c r="H102" i="26"/>
  <c r="G5" i="26"/>
  <c r="H13" i="26"/>
  <c r="H21" i="26"/>
  <c r="H29" i="26"/>
  <c r="H37" i="26"/>
  <c r="H45" i="26"/>
  <c r="H53" i="26"/>
  <c r="H61" i="26"/>
  <c r="H69" i="26"/>
  <c r="H77" i="26"/>
  <c r="H85" i="26"/>
  <c r="H93" i="26"/>
  <c r="F6" i="25"/>
  <c r="F7" i="25"/>
  <c r="F8" i="25"/>
  <c r="G8" i="25" s="1"/>
  <c r="F9" i="25"/>
  <c r="F10" i="25"/>
  <c r="F11" i="25"/>
  <c r="F12" i="25"/>
  <c r="G12" i="25" s="1"/>
  <c r="F13" i="25"/>
  <c r="F14" i="25"/>
  <c r="F15" i="25"/>
  <c r="F16" i="25"/>
  <c r="F17" i="25"/>
  <c r="F18" i="25"/>
  <c r="F19" i="25"/>
  <c r="F20" i="25"/>
  <c r="G20" i="25" s="1"/>
  <c r="F21" i="25"/>
  <c r="F22" i="25"/>
  <c r="F23" i="25"/>
  <c r="F24" i="25"/>
  <c r="F25" i="25"/>
  <c r="F26" i="25"/>
  <c r="F27" i="25"/>
  <c r="F28" i="25"/>
  <c r="F29" i="25"/>
  <c r="F30" i="25"/>
  <c r="F31" i="25"/>
  <c r="F32" i="25"/>
  <c r="F33" i="25"/>
  <c r="F34" i="25"/>
  <c r="F35" i="25"/>
  <c r="F36" i="25"/>
  <c r="F37" i="25"/>
  <c r="F38" i="25"/>
  <c r="F39" i="25"/>
  <c r="F40" i="25"/>
  <c r="G40" i="25" s="1"/>
  <c r="F41" i="25"/>
  <c r="F42" i="25"/>
  <c r="F43" i="25"/>
  <c r="F44" i="25"/>
  <c r="G44" i="25" s="1"/>
  <c r="F45" i="25"/>
  <c r="F46" i="25"/>
  <c r="F47" i="25"/>
  <c r="F48" i="25"/>
  <c r="F49" i="25"/>
  <c r="F50" i="25"/>
  <c r="F51" i="25"/>
  <c r="F52" i="25"/>
  <c r="I52" i="25" s="1"/>
  <c r="F53" i="25"/>
  <c r="F54" i="25"/>
  <c r="F55" i="25"/>
  <c r="F56" i="25"/>
  <c r="F57" i="25"/>
  <c r="F58" i="25"/>
  <c r="F59" i="25"/>
  <c r="F60" i="25"/>
  <c r="F61" i="25"/>
  <c r="F62" i="25"/>
  <c r="F63" i="25"/>
  <c r="F64" i="25"/>
  <c r="F65" i="25"/>
  <c r="F66" i="25"/>
  <c r="F67" i="25"/>
  <c r="F68" i="25"/>
  <c r="F69" i="25"/>
  <c r="F70" i="25"/>
  <c r="F71" i="25"/>
  <c r="F72" i="25"/>
  <c r="G72" i="25" s="1"/>
  <c r="F73" i="25"/>
  <c r="F74" i="25"/>
  <c r="F75" i="25"/>
  <c r="F76" i="25"/>
  <c r="G76" i="25" s="1"/>
  <c r="F77" i="25"/>
  <c r="F78" i="25"/>
  <c r="F79" i="25"/>
  <c r="F80" i="25"/>
  <c r="F81" i="25"/>
  <c r="F82" i="25"/>
  <c r="F83" i="25"/>
  <c r="F84" i="25"/>
  <c r="I84" i="25" s="1"/>
  <c r="F85" i="25"/>
  <c r="F86" i="25"/>
  <c r="F87" i="25"/>
  <c r="F88" i="25"/>
  <c r="I88" i="25" s="1"/>
  <c r="F89" i="25"/>
  <c r="I89" i="25" s="1"/>
  <c r="F90" i="25"/>
  <c r="F91" i="25"/>
  <c r="I91" i="25" s="1"/>
  <c r="F92" i="25"/>
  <c r="F93" i="25"/>
  <c r="F94" i="25"/>
  <c r="I94" i="25" s="1"/>
  <c r="F95" i="25"/>
  <c r="I95" i="25" s="1"/>
  <c r="F96" i="25"/>
  <c r="F97" i="25"/>
  <c r="F98" i="25"/>
  <c r="I98" i="25" s="1"/>
  <c r="F99" i="25"/>
  <c r="I99" i="25" s="1"/>
  <c r="F100" i="25"/>
  <c r="I100" i="25" s="1"/>
  <c r="F101" i="25"/>
  <c r="G101" i="25" s="1"/>
  <c r="F102" i="25"/>
  <c r="F103" i="25"/>
  <c r="I103" i="25" s="1"/>
  <c r="F104" i="25"/>
  <c r="G104" i="25" s="1"/>
  <c r="F105" i="25"/>
  <c r="F5" i="25"/>
  <c r="L105" i="26" l="1"/>
  <c r="K104" i="26"/>
  <c r="J103" i="26"/>
  <c r="L97" i="26"/>
  <c r="K96" i="26"/>
  <c r="J95" i="26"/>
  <c r="L89" i="26"/>
  <c r="K88" i="26"/>
  <c r="J87" i="26"/>
  <c r="L81" i="26"/>
  <c r="K80" i="26"/>
  <c r="J79" i="26"/>
  <c r="L73" i="26"/>
  <c r="K72" i="26"/>
  <c r="J71" i="26"/>
  <c r="L65" i="26"/>
  <c r="K64" i="26"/>
  <c r="J63" i="26"/>
  <c r="L57" i="26"/>
  <c r="K56" i="26"/>
  <c r="J55" i="26"/>
  <c r="L49" i="26"/>
  <c r="K48" i="26"/>
  <c r="J47" i="26"/>
  <c r="L41" i="26"/>
  <c r="K40" i="26"/>
  <c r="J39" i="26"/>
  <c r="L33" i="26"/>
  <c r="K32" i="26"/>
  <c r="J31" i="26"/>
  <c r="L25" i="26"/>
  <c r="K24" i="26"/>
  <c r="J23" i="26"/>
  <c r="L17" i="26"/>
  <c r="K16" i="26"/>
  <c r="J15" i="26"/>
  <c r="L9" i="26"/>
  <c r="K8" i="26"/>
  <c r="J7" i="26"/>
  <c r="J50" i="26"/>
  <c r="K105" i="26"/>
  <c r="J104" i="26"/>
  <c r="L98" i="26"/>
  <c r="K97" i="26"/>
  <c r="J96" i="26"/>
  <c r="L90" i="26"/>
  <c r="K89" i="26"/>
  <c r="J88" i="26"/>
  <c r="L82" i="26"/>
  <c r="K81" i="26"/>
  <c r="J80" i="26"/>
  <c r="L74" i="26"/>
  <c r="K73" i="26"/>
  <c r="J72" i="26"/>
  <c r="L66" i="26"/>
  <c r="K65" i="26"/>
  <c r="J64" i="26"/>
  <c r="L58" i="26"/>
  <c r="K57" i="26"/>
  <c r="J56" i="26"/>
  <c r="L50" i="26"/>
  <c r="K49" i="26"/>
  <c r="J48" i="26"/>
  <c r="L42" i="26"/>
  <c r="K41" i="26"/>
  <c r="J40" i="26"/>
  <c r="L34" i="26"/>
  <c r="K33" i="26"/>
  <c r="J32" i="26"/>
  <c r="L26" i="26"/>
  <c r="K25" i="26"/>
  <c r="J24" i="26"/>
  <c r="L18" i="26"/>
  <c r="K17" i="26"/>
  <c r="J16" i="26"/>
  <c r="L10" i="26"/>
  <c r="K9" i="26"/>
  <c r="J8" i="26"/>
  <c r="L52" i="26"/>
  <c r="L44" i="26"/>
  <c r="K43" i="26"/>
  <c r="L36" i="26"/>
  <c r="K35" i="26"/>
  <c r="J105" i="26"/>
  <c r="L99" i="26"/>
  <c r="K98" i="26"/>
  <c r="J97" i="26"/>
  <c r="L91" i="26"/>
  <c r="K90" i="26"/>
  <c r="J89" i="26"/>
  <c r="L83" i="26"/>
  <c r="K82" i="26"/>
  <c r="J81" i="26"/>
  <c r="L75" i="26"/>
  <c r="K74" i="26"/>
  <c r="J73" i="26"/>
  <c r="L67" i="26"/>
  <c r="K66" i="26"/>
  <c r="J65" i="26"/>
  <c r="L59" i="26"/>
  <c r="K58" i="26"/>
  <c r="J57" i="26"/>
  <c r="L51" i="26"/>
  <c r="K50" i="26"/>
  <c r="J49" i="26"/>
  <c r="L43" i="26"/>
  <c r="K42" i="26"/>
  <c r="J41" i="26"/>
  <c r="L35" i="26"/>
  <c r="K34" i="26"/>
  <c r="J33" i="26"/>
  <c r="L27" i="26"/>
  <c r="K26" i="26"/>
  <c r="J25" i="26"/>
  <c r="L19" i="26"/>
  <c r="K18" i="26"/>
  <c r="J17" i="26"/>
  <c r="L11" i="26"/>
  <c r="K10" i="26"/>
  <c r="J9" i="26"/>
  <c r="L60" i="26"/>
  <c r="J42" i="26"/>
  <c r="L100" i="26"/>
  <c r="K99" i="26"/>
  <c r="J98" i="26"/>
  <c r="L92" i="26"/>
  <c r="K91" i="26"/>
  <c r="J90" i="26"/>
  <c r="L84" i="26"/>
  <c r="K83" i="26"/>
  <c r="J82" i="26"/>
  <c r="L76" i="26"/>
  <c r="K75" i="26"/>
  <c r="J74" i="26"/>
  <c r="L68" i="26"/>
  <c r="K67" i="26"/>
  <c r="J66" i="26"/>
  <c r="K59" i="26"/>
  <c r="J58" i="26"/>
  <c r="K51" i="26"/>
  <c r="J34" i="26"/>
  <c r="L101" i="26"/>
  <c r="K100" i="26"/>
  <c r="J99" i="26"/>
  <c r="L93" i="26"/>
  <c r="K92" i="26"/>
  <c r="J91" i="26"/>
  <c r="L85" i="26"/>
  <c r="K84" i="26"/>
  <c r="J83" i="26"/>
  <c r="L77" i="26"/>
  <c r="K76" i="26"/>
  <c r="J75" i="26"/>
  <c r="L69" i="26"/>
  <c r="K68" i="26"/>
  <c r="J67" i="26"/>
  <c r="L61" i="26"/>
  <c r="K60" i="26"/>
  <c r="J59" i="26"/>
  <c r="L53" i="26"/>
  <c r="K52" i="26"/>
  <c r="J51" i="26"/>
  <c r="L45" i="26"/>
  <c r="K44" i="26"/>
  <c r="J43" i="26"/>
  <c r="L37" i="26"/>
  <c r="K36" i="26"/>
  <c r="J35" i="26"/>
  <c r="L29" i="26"/>
  <c r="K28" i="26"/>
  <c r="J27" i="26"/>
  <c r="L21" i="26"/>
  <c r="K20" i="26"/>
  <c r="J19" i="26"/>
  <c r="L13" i="26"/>
  <c r="K12" i="26"/>
  <c r="J11" i="26"/>
  <c r="L5" i="26"/>
  <c r="J12" i="26"/>
  <c r="J5" i="26"/>
  <c r="K38" i="26"/>
  <c r="L31" i="26"/>
  <c r="L102" i="26"/>
  <c r="K101" i="26"/>
  <c r="J100" i="26"/>
  <c r="L94" i="26"/>
  <c r="K93" i="26"/>
  <c r="J92" i="26"/>
  <c r="L86" i="26"/>
  <c r="K85" i="26"/>
  <c r="J84" i="26"/>
  <c r="L78" i="26"/>
  <c r="K77" i="26"/>
  <c r="J76" i="26"/>
  <c r="L70" i="26"/>
  <c r="K69" i="26"/>
  <c r="J68" i="26"/>
  <c r="L62" i="26"/>
  <c r="K61" i="26"/>
  <c r="J60" i="26"/>
  <c r="L54" i="26"/>
  <c r="K53" i="26"/>
  <c r="J52" i="26"/>
  <c r="L46" i="26"/>
  <c r="K45" i="26"/>
  <c r="J44" i="26"/>
  <c r="L38" i="26"/>
  <c r="K37" i="26"/>
  <c r="J36" i="26"/>
  <c r="L30" i="26"/>
  <c r="K29" i="26"/>
  <c r="J28" i="26"/>
  <c r="L22" i="26"/>
  <c r="K21" i="26"/>
  <c r="J20" i="26"/>
  <c r="L14" i="26"/>
  <c r="K13" i="26"/>
  <c r="L6" i="26"/>
  <c r="L39" i="26"/>
  <c r="K30" i="26"/>
  <c r="L103" i="26"/>
  <c r="K102" i="26"/>
  <c r="J101" i="26"/>
  <c r="L95" i="26"/>
  <c r="K94" i="26"/>
  <c r="J93" i="26"/>
  <c r="L87" i="26"/>
  <c r="K86" i="26"/>
  <c r="J85" i="26"/>
  <c r="L79" i="26"/>
  <c r="K78" i="26"/>
  <c r="J77" i="26"/>
  <c r="L71" i="26"/>
  <c r="K70" i="26"/>
  <c r="J69" i="26"/>
  <c r="L63" i="26"/>
  <c r="K62" i="26"/>
  <c r="J61" i="26"/>
  <c r="L55" i="26"/>
  <c r="K54" i="26"/>
  <c r="J53" i="26"/>
  <c r="L47" i="26"/>
  <c r="K46" i="26"/>
  <c r="J45" i="26"/>
  <c r="J37" i="26"/>
  <c r="L23" i="26"/>
  <c r="L104" i="26"/>
  <c r="K63" i="26"/>
  <c r="L96" i="26"/>
  <c r="J70" i="26"/>
  <c r="L56" i="26"/>
  <c r="J46" i="26"/>
  <c r="K23" i="26"/>
  <c r="L20" i="26"/>
  <c r="J13" i="26"/>
  <c r="K11" i="26"/>
  <c r="K95" i="26"/>
  <c r="L80" i="26"/>
  <c r="J62" i="26"/>
  <c r="J18" i="26"/>
  <c r="L15" i="26"/>
  <c r="L8" i="26"/>
  <c r="J6" i="26"/>
  <c r="L32" i="26"/>
  <c r="K27" i="26"/>
  <c r="K15" i="26"/>
  <c r="K31" i="26"/>
  <c r="J21" i="26"/>
  <c r="K7" i="26"/>
  <c r="K103" i="26"/>
  <c r="L88" i="26"/>
  <c r="K39" i="26"/>
  <c r="J30" i="26"/>
  <c r="K6" i="26"/>
  <c r="K55" i="26"/>
  <c r="K87" i="26"/>
  <c r="L72" i="26"/>
  <c r="L48" i="26"/>
  <c r="J29" i="26"/>
  <c r="K22" i="26"/>
  <c r="K14" i="26"/>
  <c r="J26" i="26"/>
  <c r="L16" i="26"/>
  <c r="J78" i="26"/>
  <c r="J102" i="26"/>
  <c r="K79" i="26"/>
  <c r="J38" i="26"/>
  <c r="L24" i="26"/>
  <c r="J22" i="26"/>
  <c r="L12" i="26"/>
  <c r="I5" i="26"/>
  <c r="J94" i="26"/>
  <c r="K71" i="26"/>
  <c r="L64" i="26"/>
  <c r="J54" i="26"/>
  <c r="K47" i="26"/>
  <c r="J10" i="26"/>
  <c r="L7" i="26"/>
  <c r="J86" i="26"/>
  <c r="L40" i="26"/>
  <c r="L28" i="26"/>
  <c r="K19" i="26"/>
  <c r="J14" i="26"/>
  <c r="G78" i="25"/>
  <c r="I66" i="25"/>
  <c r="I62" i="25"/>
  <c r="G62" i="25"/>
  <c r="I58" i="25"/>
  <c r="G102" i="25"/>
  <c r="G92" i="25"/>
  <c r="I70" i="25"/>
  <c r="G52" i="25"/>
  <c r="G36" i="25"/>
  <c r="G14" i="25"/>
  <c r="G32" i="25"/>
  <c r="G100" i="25"/>
  <c r="I92" i="25"/>
  <c r="G84" i="25"/>
  <c r="I38" i="25"/>
  <c r="I36" i="25"/>
  <c r="I32" i="25"/>
  <c r="I26" i="25"/>
  <c r="I68" i="25"/>
  <c r="I64" i="25"/>
  <c r="I30" i="25"/>
  <c r="G94" i="25"/>
  <c r="G68" i="25"/>
  <c r="G64" i="25"/>
  <c r="G46" i="25"/>
  <c r="I34" i="25"/>
  <c r="G30" i="25"/>
  <c r="G99" i="25"/>
  <c r="G91" i="25"/>
  <c r="G80" i="25"/>
  <c r="G48" i="25"/>
  <c r="I20" i="25"/>
  <c r="G16" i="25"/>
  <c r="I80" i="25"/>
  <c r="I48" i="25"/>
  <c r="I16" i="25"/>
  <c r="I6" i="25"/>
  <c r="I82" i="25"/>
  <c r="I104" i="25"/>
  <c r="G103" i="25"/>
  <c r="G96" i="25"/>
  <c r="G88" i="25"/>
  <c r="G86" i="25"/>
  <c r="G82" i="25"/>
  <c r="I78" i="25"/>
  <c r="I76" i="25"/>
  <c r="G74" i="25"/>
  <c r="I72" i="25"/>
  <c r="G60" i="25"/>
  <c r="G56" i="25"/>
  <c r="G54" i="25"/>
  <c r="G50" i="25"/>
  <c r="I46" i="25"/>
  <c r="I44" i="25"/>
  <c r="G42" i="25"/>
  <c r="I40" i="25"/>
  <c r="G28" i="25"/>
  <c r="G24" i="25"/>
  <c r="G22" i="25"/>
  <c r="G18" i="25"/>
  <c r="I14" i="25"/>
  <c r="I12" i="25"/>
  <c r="G10" i="25"/>
  <c r="I8" i="25"/>
  <c r="G98" i="25"/>
  <c r="I96" i="25"/>
  <c r="G95" i="25"/>
  <c r="G70" i="25"/>
  <c r="G66" i="25"/>
  <c r="I60" i="25"/>
  <c r="G58" i="25"/>
  <c r="I56" i="25"/>
  <c r="G38" i="25"/>
  <c r="G34" i="25"/>
  <c r="I28" i="25"/>
  <c r="G26" i="25"/>
  <c r="I24" i="25"/>
  <c r="G6" i="25"/>
  <c r="I86" i="25"/>
  <c r="I74" i="25"/>
  <c r="I54" i="25"/>
  <c r="I50" i="25"/>
  <c r="I42" i="25"/>
  <c r="I22" i="25"/>
  <c r="I18" i="25"/>
  <c r="I10" i="25"/>
  <c r="G87" i="25"/>
  <c r="I87" i="25"/>
  <c r="G71" i="25"/>
  <c r="I71" i="25"/>
  <c r="I61" i="25"/>
  <c r="G61" i="25"/>
  <c r="G39" i="25"/>
  <c r="I39" i="25"/>
  <c r="I29" i="25"/>
  <c r="G29" i="25"/>
  <c r="I13" i="25"/>
  <c r="G13" i="25"/>
  <c r="I105" i="25"/>
  <c r="I101" i="25"/>
  <c r="I97" i="25"/>
  <c r="I93" i="25"/>
  <c r="G83" i="25"/>
  <c r="I83" i="25"/>
  <c r="I73" i="25"/>
  <c r="G73" i="25"/>
  <c r="I41" i="25"/>
  <c r="G41" i="25"/>
  <c r="I9" i="25"/>
  <c r="G9" i="25"/>
  <c r="I102" i="25"/>
  <c r="I90" i="25"/>
  <c r="I85" i="25"/>
  <c r="G85" i="25"/>
  <c r="G105" i="25"/>
  <c r="G97" i="25"/>
  <c r="G93" i="25"/>
  <c r="G90" i="25"/>
  <c r="I81" i="25"/>
  <c r="G81" i="25"/>
  <c r="G75" i="25"/>
  <c r="I75" i="25"/>
  <c r="I65" i="25"/>
  <c r="G65" i="25"/>
  <c r="G59" i="25"/>
  <c r="I59" i="25"/>
  <c r="I49" i="25"/>
  <c r="G49" i="25"/>
  <c r="G43" i="25"/>
  <c r="I43" i="25"/>
  <c r="I33" i="25"/>
  <c r="G33" i="25"/>
  <c r="G27" i="25"/>
  <c r="I27" i="25"/>
  <c r="I17" i="25"/>
  <c r="G17" i="25"/>
  <c r="G11" i="25"/>
  <c r="I11" i="25"/>
  <c r="I77" i="25"/>
  <c r="G77" i="25"/>
  <c r="G55" i="25"/>
  <c r="I55" i="25"/>
  <c r="I45" i="25"/>
  <c r="G45" i="25"/>
  <c r="G23" i="25"/>
  <c r="I23" i="25"/>
  <c r="G7" i="25"/>
  <c r="I7" i="25"/>
  <c r="G89" i="25"/>
  <c r="G67" i="25"/>
  <c r="I67" i="25"/>
  <c r="I57" i="25"/>
  <c r="G57" i="25"/>
  <c r="G51" i="25"/>
  <c r="I51" i="25"/>
  <c r="G35" i="25"/>
  <c r="I35" i="25"/>
  <c r="I25" i="25"/>
  <c r="G25" i="25"/>
  <c r="G19" i="25"/>
  <c r="I19" i="25"/>
  <c r="G79" i="25"/>
  <c r="I79" i="25"/>
  <c r="I69" i="25"/>
  <c r="G69" i="25"/>
  <c r="G63" i="25"/>
  <c r="I63" i="25"/>
  <c r="I53" i="25"/>
  <c r="G53" i="25"/>
  <c r="G47" i="25"/>
  <c r="I47" i="25"/>
  <c r="I37" i="25"/>
  <c r="G37" i="25"/>
  <c r="G31" i="25"/>
  <c r="I31" i="25"/>
  <c r="I21" i="25"/>
  <c r="G21" i="25"/>
  <c r="G15" i="25"/>
  <c r="I15" i="25"/>
  <c r="Q61" i="22" l="1"/>
  <c r="P61" i="22"/>
  <c r="O61" i="22"/>
  <c r="Q60" i="22"/>
  <c r="P60" i="22"/>
  <c r="O60" i="22"/>
  <c r="Q59" i="22"/>
  <c r="P59" i="22"/>
  <c r="O59" i="22"/>
  <c r="Q58" i="22"/>
  <c r="P58" i="22"/>
  <c r="O58" i="22"/>
  <c r="S55" i="22"/>
  <c r="S56" i="22"/>
  <c r="S57" i="22"/>
  <c r="R57" i="22"/>
  <c r="Q57" i="22"/>
  <c r="P57" i="22"/>
  <c r="O57" i="22"/>
  <c r="T57" i="22" s="1"/>
  <c r="U57" i="22" s="1"/>
  <c r="R56" i="22"/>
  <c r="Q56" i="22"/>
  <c r="P56" i="22"/>
  <c r="O56" i="22"/>
  <c r="R55" i="22"/>
  <c r="Q55" i="22"/>
  <c r="P55" i="22"/>
  <c r="O55" i="22"/>
  <c r="T55" i="22" s="1"/>
  <c r="U55" i="22" s="1"/>
  <c r="S54" i="22"/>
  <c r="R54" i="22"/>
  <c r="Q54" i="22"/>
  <c r="P54" i="22"/>
  <c r="O54" i="22"/>
  <c r="T54" i="22" s="1"/>
  <c r="U54" i="22" s="1"/>
  <c r="T56" i="22" l="1"/>
  <c r="U56" i="22" s="1"/>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11" i="22"/>
  <c r="I55" i="22"/>
  <c r="B55"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11" i="22"/>
  <c r="V5" i="21"/>
  <c r="M48" i="21"/>
  <c r="M47" i="21"/>
  <c r="S46" i="21"/>
  <c r="N46" i="21"/>
  <c r="P46" i="21"/>
  <c r="N45" i="21"/>
  <c r="P45" i="21"/>
  <c r="N44" i="21"/>
  <c r="P44" i="21"/>
  <c r="N43" i="21"/>
  <c r="P43" i="21"/>
  <c r="P42" i="21"/>
  <c r="N42" i="21"/>
  <c r="L42" i="21"/>
  <c r="J42" i="21"/>
  <c r="G42" i="21"/>
  <c r="O42" i="21" s="1"/>
  <c r="M42" i="21"/>
  <c r="E42" i="21"/>
  <c r="P40" i="21"/>
  <c r="N40" i="21"/>
  <c r="L40" i="21"/>
  <c r="J40" i="21"/>
  <c r="G40" i="21"/>
  <c r="M40" i="21"/>
  <c r="E40" i="21"/>
  <c r="P39" i="21"/>
  <c r="N39" i="21"/>
  <c r="L39" i="21"/>
  <c r="J39" i="21"/>
  <c r="G39" i="21"/>
  <c r="O39" i="21" s="1"/>
  <c r="M39" i="21"/>
  <c r="E39" i="21"/>
  <c r="P38" i="21"/>
  <c r="N38" i="21"/>
  <c r="L38" i="21"/>
  <c r="J38" i="21"/>
  <c r="G38" i="21"/>
  <c r="O38" i="21" s="1"/>
  <c r="M38" i="21"/>
  <c r="E38" i="21"/>
  <c r="P37" i="21"/>
  <c r="N37" i="21"/>
  <c r="L37" i="21"/>
  <c r="J37" i="21"/>
  <c r="G37" i="21"/>
  <c r="O37" i="21" s="1"/>
  <c r="M37" i="21"/>
  <c r="E37" i="21"/>
  <c r="P36" i="21"/>
  <c r="N36" i="21"/>
  <c r="L36" i="21"/>
  <c r="J36" i="21"/>
  <c r="G36" i="21"/>
  <c r="O36" i="21" s="1"/>
  <c r="M36" i="21"/>
  <c r="E36" i="21"/>
  <c r="P35" i="21"/>
  <c r="N35" i="21"/>
  <c r="L35" i="21"/>
  <c r="J35" i="21"/>
  <c r="G35" i="21"/>
  <c r="O35" i="21" s="1"/>
  <c r="M35" i="21"/>
  <c r="E35" i="21"/>
  <c r="N34" i="21"/>
  <c r="L34" i="21"/>
  <c r="J34" i="21"/>
  <c r="G34" i="21"/>
  <c r="M34" i="21"/>
  <c r="E34" i="21"/>
  <c r="P33" i="21"/>
  <c r="N33" i="21"/>
  <c r="L33" i="21"/>
  <c r="J33" i="21"/>
  <c r="G33" i="21"/>
  <c r="O33" i="21" s="1"/>
  <c r="M33" i="21"/>
  <c r="E33" i="21"/>
  <c r="P32" i="21"/>
  <c r="N32" i="21"/>
  <c r="L32" i="21"/>
  <c r="J32" i="21"/>
  <c r="G32" i="21"/>
  <c r="O32" i="21" s="1"/>
  <c r="M32" i="21"/>
  <c r="E32" i="21"/>
  <c r="N31" i="21"/>
  <c r="P31" i="21"/>
  <c r="P29" i="21"/>
  <c r="N29" i="21"/>
  <c r="L29" i="21"/>
  <c r="J29" i="21"/>
  <c r="G29" i="21"/>
  <c r="O29" i="21" s="1"/>
  <c r="M29" i="21"/>
  <c r="E29" i="21"/>
  <c r="P27" i="21"/>
  <c r="N27" i="21"/>
  <c r="L27" i="21"/>
  <c r="J27" i="21"/>
  <c r="G27" i="21"/>
  <c r="O27" i="21" s="1"/>
  <c r="M27" i="21"/>
  <c r="E27" i="21"/>
  <c r="P25" i="21"/>
  <c r="N25" i="21"/>
  <c r="L25" i="21"/>
  <c r="J25" i="21"/>
  <c r="G25" i="21"/>
  <c r="M25" i="21"/>
  <c r="E25" i="21"/>
  <c r="P23" i="21"/>
  <c r="N23" i="21"/>
  <c r="L23" i="21"/>
  <c r="J23" i="21"/>
  <c r="G23" i="21"/>
  <c r="O23" i="21" s="1"/>
  <c r="M23" i="21"/>
  <c r="E23" i="21"/>
  <c r="N16" i="21"/>
  <c r="P16" i="21"/>
  <c r="N15" i="21"/>
  <c r="P15" i="21"/>
  <c r="S14" i="21"/>
  <c r="R14" i="21"/>
  <c r="N14" i="21"/>
  <c r="P14" i="21"/>
  <c r="N13" i="21"/>
  <c r="P13" i="21"/>
  <c r="N12" i="21"/>
  <c r="P12" i="21"/>
  <c r="N11" i="21"/>
  <c r="P11" i="21"/>
  <c r="N10" i="21"/>
  <c r="P10" i="21"/>
  <c r="N9" i="21"/>
  <c r="P9" i="21"/>
  <c r="N8" i="21"/>
  <c r="P8" i="21"/>
  <c r="N7" i="21"/>
  <c r="P7" i="21"/>
  <c r="P5" i="21"/>
  <c r="N5" i="21"/>
  <c r="L5" i="21"/>
  <c r="J5" i="21"/>
  <c r="G5" i="21"/>
  <c r="O5" i="21" s="1"/>
  <c r="E5" i="21"/>
  <c r="N6" i="21"/>
  <c r="N17" i="21"/>
  <c r="N18" i="21"/>
  <c r="N19" i="21"/>
  <c r="N20" i="21"/>
  <c r="N21" i="21"/>
  <c r="N22" i="21"/>
  <c r="N24" i="21"/>
  <c r="N26" i="21"/>
  <c r="N28" i="21"/>
  <c r="N30" i="21"/>
  <c r="N41" i="21"/>
  <c r="N47" i="21"/>
  <c r="N48" i="21"/>
  <c r="L6" i="21"/>
  <c r="G6" i="21"/>
  <c r="O6" i="21" s="1"/>
  <c r="M6" i="21"/>
  <c r="P6" i="21"/>
  <c r="J6" i="21"/>
  <c r="J7" i="21"/>
  <c r="J8" i="21"/>
  <c r="J9" i="21"/>
  <c r="J10" i="21"/>
  <c r="J11" i="21"/>
  <c r="J12" i="21"/>
  <c r="J13" i="21"/>
  <c r="J14" i="21"/>
  <c r="J15" i="21"/>
  <c r="J16" i="21"/>
  <c r="J17" i="21"/>
  <c r="J18" i="21"/>
  <c r="J19" i="21"/>
  <c r="J20" i="21"/>
  <c r="J21" i="21"/>
  <c r="J22" i="21"/>
  <c r="J24" i="21"/>
  <c r="J26" i="21"/>
  <c r="J28" i="21"/>
  <c r="J30" i="21"/>
  <c r="J31" i="21"/>
  <c r="J41" i="21"/>
  <c r="J43" i="21"/>
  <c r="J44" i="21"/>
  <c r="J45" i="21"/>
  <c r="J46" i="21"/>
  <c r="J47" i="21"/>
  <c r="J48" i="21"/>
  <c r="E6" i="21"/>
  <c r="K6" i="21"/>
  <c r="I6" i="21"/>
  <c r="I7" i="21"/>
  <c r="K7" i="21"/>
  <c r="M7" i="21"/>
  <c r="G7" i="21"/>
  <c r="I8" i="21"/>
  <c r="K8" i="21"/>
  <c r="M8" i="21"/>
  <c r="G8" i="21"/>
  <c r="O8" i="21" s="1"/>
  <c r="I9" i="21"/>
  <c r="K9" i="21"/>
  <c r="M9" i="21"/>
  <c r="G9" i="21"/>
  <c r="O9" i="21" s="1"/>
  <c r="I10" i="21"/>
  <c r="K10" i="21"/>
  <c r="M10" i="21"/>
  <c r="G10" i="21"/>
  <c r="O10" i="21" s="1"/>
  <c r="I11" i="21"/>
  <c r="K11" i="21"/>
  <c r="M11" i="21"/>
  <c r="G11" i="21"/>
  <c r="O11" i="21" s="1"/>
  <c r="I12" i="21"/>
  <c r="K12" i="21"/>
  <c r="M12" i="21"/>
  <c r="G12" i="21"/>
  <c r="O12" i="21" s="1"/>
  <c r="I13" i="21"/>
  <c r="K13" i="21"/>
  <c r="M13" i="21"/>
  <c r="G13" i="21"/>
  <c r="O13" i="21" s="1"/>
  <c r="I14" i="21"/>
  <c r="K14" i="21"/>
  <c r="M14" i="21"/>
  <c r="G14" i="21"/>
  <c r="O14" i="21" s="1"/>
  <c r="I15" i="21"/>
  <c r="K15" i="21"/>
  <c r="M15" i="21"/>
  <c r="G15" i="21"/>
  <c r="O15" i="21" s="1"/>
  <c r="I16" i="21"/>
  <c r="K16" i="21"/>
  <c r="M16" i="21"/>
  <c r="G16" i="21"/>
  <c r="O16" i="21" s="1"/>
  <c r="P17" i="21"/>
  <c r="L17" i="21"/>
  <c r="I17" i="21"/>
  <c r="M17" i="21"/>
  <c r="P18" i="21"/>
  <c r="E18" i="21"/>
  <c r="I18" i="21"/>
  <c r="M18" i="21"/>
  <c r="P19" i="21"/>
  <c r="P20" i="21"/>
  <c r="P21" i="21"/>
  <c r="P22" i="21"/>
  <c r="P24" i="21"/>
  <c r="P26" i="21"/>
  <c r="P28" i="21"/>
  <c r="P30" i="21"/>
  <c r="P34" i="21"/>
  <c r="P41" i="21"/>
  <c r="P47" i="21"/>
  <c r="P48" i="21"/>
  <c r="E19" i="21"/>
  <c r="I19" i="21"/>
  <c r="M19" i="21"/>
  <c r="E20" i="21"/>
  <c r="I20" i="21"/>
  <c r="M20" i="21"/>
  <c r="E21" i="21"/>
  <c r="I21" i="21"/>
  <c r="M21" i="21"/>
  <c r="E22" i="21"/>
  <c r="I22" i="21"/>
  <c r="M22" i="21"/>
  <c r="E24" i="21"/>
  <c r="I24" i="21"/>
  <c r="M24" i="21"/>
  <c r="E26" i="21"/>
  <c r="I26" i="21"/>
  <c r="M26" i="21"/>
  <c r="E28" i="21"/>
  <c r="I28" i="21"/>
  <c r="M28" i="21"/>
  <c r="K30" i="21"/>
  <c r="E30" i="21"/>
  <c r="I30" i="21"/>
  <c r="D49" i="21"/>
  <c r="I5" i="21"/>
  <c r="K5" i="21"/>
  <c r="M5" i="21"/>
  <c r="E7" i="21"/>
  <c r="L7" i="21"/>
  <c r="L8" i="21"/>
  <c r="L9" i="21"/>
  <c r="L10" i="21"/>
  <c r="L11" i="21"/>
  <c r="L12" i="21"/>
  <c r="L13" i="21"/>
  <c r="L14" i="21"/>
  <c r="L15" i="21"/>
  <c r="L16" i="21"/>
  <c r="L18" i="21"/>
  <c r="L19" i="21"/>
  <c r="L20" i="21"/>
  <c r="L21" i="21"/>
  <c r="L22" i="21"/>
  <c r="L24" i="21"/>
  <c r="L26" i="21"/>
  <c r="L28" i="21"/>
  <c r="L30" i="21"/>
  <c r="L31" i="21"/>
  <c r="L41" i="21"/>
  <c r="L43" i="21"/>
  <c r="L44" i="21"/>
  <c r="L45" i="21"/>
  <c r="L46" i="21"/>
  <c r="L47" i="21"/>
  <c r="L48" i="21"/>
  <c r="E8" i="21"/>
  <c r="E9" i="21"/>
  <c r="E10" i="21"/>
  <c r="E11" i="21"/>
  <c r="E12" i="21"/>
  <c r="E13" i="21"/>
  <c r="E14" i="21"/>
  <c r="E15" i="21"/>
  <c r="E16" i="21"/>
  <c r="E17" i="21"/>
  <c r="G17" i="21"/>
  <c r="O17" i="21" s="1"/>
  <c r="K17" i="21"/>
  <c r="G18" i="21"/>
  <c r="O18" i="21" s="1"/>
  <c r="G19" i="21"/>
  <c r="O19" i="21" s="1"/>
  <c r="G20" i="21"/>
  <c r="O20" i="21" s="1"/>
  <c r="G21" i="21"/>
  <c r="O21" i="21" s="1"/>
  <c r="G22" i="21"/>
  <c r="G24" i="21"/>
  <c r="O24" i="21" s="1"/>
  <c r="G26" i="21"/>
  <c r="O26" i="21" s="1"/>
  <c r="G28" i="21"/>
  <c r="O28" i="21" s="1"/>
  <c r="G30" i="21"/>
  <c r="O30" i="21" s="1"/>
  <c r="G31" i="21"/>
  <c r="O31" i="21" s="1"/>
  <c r="G41" i="21"/>
  <c r="O41" i="21" s="1"/>
  <c r="G43" i="21"/>
  <c r="O43" i="21" s="1"/>
  <c r="G44" i="21"/>
  <c r="O44" i="21" s="1"/>
  <c r="G45" i="21"/>
  <c r="O45" i="21" s="1"/>
  <c r="G46" i="21"/>
  <c r="G47" i="21"/>
  <c r="O47" i="21" s="1"/>
  <c r="G48" i="21"/>
  <c r="K18" i="21"/>
  <c r="K19" i="21"/>
  <c r="K20" i="21"/>
  <c r="K21" i="21"/>
  <c r="K22" i="21"/>
  <c r="O22" i="21"/>
  <c r="K24" i="21"/>
  <c r="O25" i="21"/>
  <c r="K26" i="21"/>
  <c r="K28" i="21"/>
  <c r="M30" i="21"/>
  <c r="I23" i="21"/>
  <c r="K23" i="21"/>
  <c r="I25" i="21"/>
  <c r="K25" i="21"/>
  <c r="I27" i="21"/>
  <c r="K27" i="21"/>
  <c r="I29" i="21"/>
  <c r="K29" i="21"/>
  <c r="I31" i="21"/>
  <c r="K31" i="21"/>
  <c r="M31" i="21"/>
  <c r="O40" i="21"/>
  <c r="K41" i="21"/>
  <c r="E31" i="21"/>
  <c r="I32" i="21"/>
  <c r="K32" i="21"/>
  <c r="I33" i="21"/>
  <c r="K33" i="21"/>
  <c r="O34" i="21"/>
  <c r="I34" i="21"/>
  <c r="K34" i="21"/>
  <c r="E41" i="21"/>
  <c r="I41" i="21"/>
  <c r="M41" i="21"/>
  <c r="I43" i="21"/>
  <c r="K43" i="21"/>
  <c r="M43" i="21"/>
  <c r="I44" i="21"/>
  <c r="K44" i="21"/>
  <c r="M44" i="21"/>
  <c r="I45" i="21"/>
  <c r="K45" i="21"/>
  <c r="M45" i="21"/>
  <c r="I46" i="21"/>
  <c r="K46" i="21"/>
  <c r="M46" i="21"/>
  <c r="E47" i="21"/>
  <c r="E48" i="21"/>
  <c r="O48" i="21"/>
  <c r="I35" i="21"/>
  <c r="K35" i="21"/>
  <c r="I36" i="21"/>
  <c r="K36" i="21"/>
  <c r="I37" i="21"/>
  <c r="K37" i="21"/>
  <c r="I38" i="21"/>
  <c r="K38" i="21"/>
  <c r="I39" i="21"/>
  <c r="K39" i="21"/>
  <c r="I40" i="21"/>
  <c r="K40" i="21"/>
  <c r="I42" i="21"/>
  <c r="K42" i="21"/>
  <c r="E43" i="21"/>
  <c r="E44" i="21"/>
  <c r="E45" i="21"/>
  <c r="E46" i="21"/>
  <c r="O46" i="21"/>
  <c r="I47" i="21"/>
  <c r="K47" i="21"/>
  <c r="I48" i="21"/>
  <c r="K48" i="21"/>
  <c r="T46" i="21"/>
  <c r="I9" i="22"/>
  <c r="B9" i="22"/>
  <c r="B5" i="25" l="1"/>
  <c r="C49" i="21"/>
  <c r="G49" i="21"/>
  <c r="T13" i="21"/>
  <c r="W13" i="21" s="1"/>
  <c r="T40" i="21" s="1"/>
  <c r="O7" i="21"/>
  <c r="O49" i="21" s="1"/>
  <c r="U46" i="21"/>
  <c r="M49" i="21"/>
  <c r="U41" i="21" s="1"/>
  <c r="V13" i="21"/>
  <c r="Y13" i="21" s="1"/>
  <c r="V40" i="21" s="1"/>
  <c r="E49" i="21"/>
  <c r="J49" i="21"/>
  <c r="N49" i="21"/>
  <c r="L49" i="21"/>
  <c r="T41" i="21" s="1"/>
  <c r="U13" i="21"/>
  <c r="X13" i="21" s="1"/>
  <c r="U40" i="21" s="1"/>
  <c r="P49" i="21"/>
  <c r="J55" i="22"/>
  <c r="H69" i="25" l="1"/>
  <c r="H45" i="25"/>
  <c r="H105" i="25"/>
  <c r="H97" i="25"/>
  <c r="H23" i="25"/>
  <c r="H60" i="25"/>
  <c r="H78" i="25"/>
  <c r="H42" i="25"/>
  <c r="H10" i="25"/>
  <c r="H76" i="25"/>
  <c r="H31" i="25"/>
  <c r="H15" i="25"/>
  <c r="H103" i="25"/>
  <c r="H53" i="25"/>
  <c r="H35" i="25"/>
  <c r="H29" i="25"/>
  <c r="H24" i="25"/>
  <c r="H90" i="25"/>
  <c r="H56" i="25"/>
  <c r="H41" i="25"/>
  <c r="H64" i="25"/>
  <c r="H77" i="25"/>
  <c r="H55" i="25"/>
  <c r="H75" i="25"/>
  <c r="H70" i="25"/>
  <c r="H38" i="25"/>
  <c r="H6" i="25"/>
  <c r="H100" i="25"/>
  <c r="H12" i="25"/>
  <c r="H63" i="25"/>
  <c r="H88" i="25"/>
  <c r="H99" i="25"/>
  <c r="H21" i="25"/>
  <c r="H13" i="25"/>
  <c r="H96" i="25"/>
  <c r="H101" i="25"/>
  <c r="H86" i="25"/>
  <c r="H37" i="25"/>
  <c r="H48" i="25"/>
  <c r="H73" i="25"/>
  <c r="H85" i="25"/>
  <c r="H66" i="25"/>
  <c r="H34" i="25"/>
  <c r="H89" i="25"/>
  <c r="H57" i="25"/>
  <c r="H8" i="25"/>
  <c r="H91" i="25"/>
  <c r="H49" i="25"/>
  <c r="H51" i="25"/>
  <c r="H94" i="25"/>
  <c r="H19" i="25"/>
  <c r="H18" i="25"/>
  <c r="H95" i="25"/>
  <c r="H74" i="25"/>
  <c r="H33" i="25"/>
  <c r="H36" i="25"/>
  <c r="H92" i="25"/>
  <c r="H11" i="25"/>
  <c r="H65" i="25"/>
  <c r="H62" i="25"/>
  <c r="H30" i="25"/>
  <c r="H84" i="25"/>
  <c r="H104" i="25"/>
  <c r="H20" i="25"/>
  <c r="H79" i="25"/>
  <c r="H59" i="25"/>
  <c r="H17" i="25"/>
  <c r="H61" i="25"/>
  <c r="H47" i="25"/>
  <c r="H81" i="25"/>
  <c r="H32" i="25"/>
  <c r="H83" i="25"/>
  <c r="H43" i="25"/>
  <c r="H7" i="25"/>
  <c r="H68" i="25"/>
  <c r="H58" i="25"/>
  <c r="H26" i="25"/>
  <c r="H44" i="25"/>
  <c r="H27" i="25"/>
  <c r="H28" i="25"/>
  <c r="H93" i="25"/>
  <c r="H102" i="25"/>
  <c r="H54" i="25"/>
  <c r="H22" i="25"/>
  <c r="H25" i="25"/>
  <c r="H72" i="25"/>
  <c r="H50" i="25"/>
  <c r="H52" i="25"/>
  <c r="H39" i="25"/>
  <c r="H9" i="25"/>
  <c r="H16" i="25"/>
  <c r="H80" i="25"/>
  <c r="H82" i="25"/>
  <c r="H46" i="25"/>
  <c r="H14" i="25"/>
  <c r="H40" i="25"/>
  <c r="H67" i="25"/>
  <c r="H98" i="25"/>
  <c r="H71" i="25"/>
  <c r="H87" i="25"/>
  <c r="H5" i="25"/>
  <c r="G5" i="25"/>
  <c r="C5" i="25"/>
  <c r="E5" i="25" s="1"/>
  <c r="D5" i="25" s="1"/>
  <c r="T42" i="21"/>
  <c r="V41" i="21"/>
  <c r="V42" i="21" s="1"/>
  <c r="U42" i="21"/>
  <c r="L6" i="25" l="1"/>
  <c r="L10" i="25"/>
  <c r="L14" i="25"/>
  <c r="L18" i="25"/>
  <c r="L22" i="25"/>
  <c r="L26" i="25"/>
  <c r="L30" i="25"/>
  <c r="L34" i="25"/>
  <c r="L38" i="25"/>
  <c r="L42" i="25"/>
  <c r="L46" i="25"/>
  <c r="L50" i="25"/>
  <c r="L54" i="25"/>
  <c r="L58" i="25"/>
  <c r="L62" i="25"/>
  <c r="L66" i="25"/>
  <c r="L70" i="25"/>
  <c r="L74" i="25"/>
  <c r="L78" i="25"/>
  <c r="L82" i="25"/>
  <c r="L86" i="25"/>
  <c r="L90" i="25"/>
  <c r="L94" i="25"/>
  <c r="L98" i="25"/>
  <c r="L102" i="25"/>
  <c r="L7" i="25"/>
  <c r="L11" i="25"/>
  <c r="L15" i="25"/>
  <c r="L19" i="25"/>
  <c r="L23" i="25"/>
  <c r="L27" i="25"/>
  <c r="L31" i="25"/>
  <c r="L35" i="25"/>
  <c r="L39" i="25"/>
  <c r="L43" i="25"/>
  <c r="L47" i="25"/>
  <c r="L51" i="25"/>
  <c r="L55" i="25"/>
  <c r="L59" i="25"/>
  <c r="L63" i="25"/>
  <c r="L67" i="25"/>
  <c r="L71" i="25"/>
  <c r="L75" i="25"/>
  <c r="L79" i="25"/>
  <c r="L83" i="25"/>
  <c r="L87" i="25"/>
  <c r="L91" i="25"/>
  <c r="L95" i="25"/>
  <c r="L99" i="25"/>
  <c r="L103" i="25"/>
  <c r="L8" i="25"/>
  <c r="L12" i="25"/>
  <c r="L16" i="25"/>
  <c r="L20" i="25"/>
  <c r="L24" i="25"/>
  <c r="L28" i="25"/>
  <c r="L32" i="25"/>
  <c r="L36" i="25"/>
  <c r="L40" i="25"/>
  <c r="L44" i="25"/>
  <c r="L48" i="25"/>
  <c r="L52" i="25"/>
  <c r="L56" i="25"/>
  <c r="L60" i="25"/>
  <c r="L64" i="25"/>
  <c r="L68" i="25"/>
  <c r="L72" i="25"/>
  <c r="L76" i="25"/>
  <c r="L80" i="25"/>
  <c r="L84" i="25"/>
  <c r="L88" i="25"/>
  <c r="L92" i="25"/>
  <c r="L96" i="25"/>
  <c r="L100" i="25"/>
  <c r="L104" i="25"/>
  <c r="L9" i="25"/>
  <c r="L13" i="25"/>
  <c r="L17" i="25"/>
  <c r="L21" i="25"/>
  <c r="L25" i="25"/>
  <c r="L29" i="25"/>
  <c r="L33" i="25"/>
  <c r="L37" i="25"/>
  <c r="L41" i="25"/>
  <c r="L45" i="25"/>
  <c r="L49" i="25"/>
  <c r="L53" i="25"/>
  <c r="L57" i="25"/>
  <c r="L61" i="25"/>
  <c r="L65" i="25"/>
  <c r="L69" i="25"/>
  <c r="L73" i="25"/>
  <c r="L77" i="25"/>
  <c r="L81" i="25"/>
  <c r="L85" i="25"/>
  <c r="L89" i="25"/>
  <c r="L93" i="25"/>
  <c r="L97" i="25"/>
  <c r="L101" i="25"/>
  <c r="L105" i="25"/>
  <c r="J59" i="25"/>
  <c r="J105" i="25"/>
  <c r="K38" i="25"/>
  <c r="K20" i="25"/>
  <c r="K91" i="25"/>
  <c r="K64" i="25"/>
  <c r="J84" i="25"/>
  <c r="K22" i="25"/>
  <c r="J88" i="25"/>
  <c r="J64" i="25"/>
  <c r="K34" i="25"/>
  <c r="J11" i="25"/>
  <c r="J101" i="25"/>
  <c r="J66" i="25"/>
  <c r="J6" i="25"/>
  <c r="J82" i="25"/>
  <c r="J10" i="25"/>
  <c r="K97" i="25"/>
  <c r="K17" i="25"/>
  <c r="K77" i="25"/>
  <c r="K23" i="25"/>
  <c r="K19" i="25"/>
  <c r="K67" i="25"/>
  <c r="K81" i="25"/>
  <c r="K55" i="25"/>
  <c r="J89" i="25"/>
  <c r="K69" i="25"/>
  <c r="K37" i="25"/>
  <c r="J44" i="25"/>
  <c r="J95" i="25"/>
  <c r="J16" i="25"/>
  <c r="K54" i="25"/>
  <c r="K66" i="25"/>
  <c r="K90" i="25"/>
  <c r="J73" i="25"/>
  <c r="J19" i="25"/>
  <c r="J98" i="25"/>
  <c r="K62" i="25"/>
  <c r="K74" i="25"/>
  <c r="K86" i="25"/>
  <c r="K58" i="25"/>
  <c r="J30" i="25"/>
  <c r="J80" i="25"/>
  <c r="K18" i="25"/>
  <c r="K80" i="25"/>
  <c r="J60" i="25"/>
  <c r="J33" i="25"/>
  <c r="J14" i="25"/>
  <c r="K60" i="25"/>
  <c r="J34" i="25"/>
  <c r="J103" i="25"/>
  <c r="K76" i="25"/>
  <c r="J54" i="25"/>
  <c r="K8" i="25"/>
  <c r="K29" i="25"/>
  <c r="K41" i="25"/>
  <c r="K49" i="25"/>
  <c r="K33" i="25"/>
  <c r="K53" i="25"/>
  <c r="J42" i="25"/>
  <c r="J94" i="25"/>
  <c r="K45" i="25"/>
  <c r="J45" i="25"/>
  <c r="J51" i="25"/>
  <c r="J15" i="25"/>
  <c r="K52" i="25"/>
  <c r="J48" i="25"/>
  <c r="K26" i="25"/>
  <c r="J100" i="25"/>
  <c r="J99" i="25"/>
  <c r="J56" i="25"/>
  <c r="J32" i="25"/>
  <c r="J85" i="25"/>
  <c r="K98" i="25"/>
  <c r="K28" i="25"/>
  <c r="J74" i="25"/>
  <c r="K83" i="25"/>
  <c r="K85" i="25"/>
  <c r="K65" i="25"/>
  <c r="K35" i="25"/>
  <c r="K21" i="25"/>
  <c r="K39" i="25"/>
  <c r="K79" i="25"/>
  <c r="J67" i="25"/>
  <c r="J12" i="25"/>
  <c r="K36" i="25"/>
  <c r="J46" i="25"/>
  <c r="K88" i="25"/>
  <c r="K24" i="25"/>
  <c r="K40" i="25"/>
  <c r="K25" i="25"/>
  <c r="J13" i="25"/>
  <c r="J47" i="25"/>
  <c r="J43" i="25"/>
  <c r="J37" i="25"/>
  <c r="K82" i="25"/>
  <c r="J76" i="25"/>
  <c r="K50" i="25"/>
  <c r="J20" i="25"/>
  <c r="K48" i="25"/>
  <c r="J28" i="25"/>
  <c r="K99" i="25"/>
  <c r="K78" i="25"/>
  <c r="K96" i="25"/>
  <c r="K72" i="25"/>
  <c r="J50" i="25"/>
  <c r="K61" i="25"/>
  <c r="J71" i="25"/>
  <c r="K93" i="25"/>
  <c r="K43" i="25"/>
  <c r="K11" i="25"/>
  <c r="K7" i="25"/>
  <c r="J87" i="25"/>
  <c r="J21" i="25"/>
  <c r="K57" i="25"/>
  <c r="J31" i="25"/>
  <c r="K73" i="25"/>
  <c r="J25" i="25"/>
  <c r="J104" i="25"/>
  <c r="K68" i="25"/>
  <c r="K32" i="25"/>
  <c r="K30" i="25"/>
  <c r="J52" i="25"/>
  <c r="K100" i="25"/>
  <c r="J75" i="25"/>
  <c r="K14" i="25"/>
  <c r="K6" i="25"/>
  <c r="K95" i="25"/>
  <c r="J78" i="25"/>
  <c r="J24" i="25"/>
  <c r="J91" i="25"/>
  <c r="J72" i="25"/>
  <c r="J81" i="25"/>
  <c r="J58" i="25"/>
  <c r="K44" i="25"/>
  <c r="J22" i="25"/>
  <c r="K87" i="25"/>
  <c r="K13" i="25"/>
  <c r="K9" i="25"/>
  <c r="K105" i="25"/>
  <c r="K75" i="25"/>
  <c r="K27" i="25"/>
  <c r="K63" i="25"/>
  <c r="K47" i="25"/>
  <c r="K31" i="25"/>
  <c r="K15" i="25"/>
  <c r="J57" i="25"/>
  <c r="J79" i="25"/>
  <c r="J35" i="25"/>
  <c r="J96" i="25"/>
  <c r="K92" i="25"/>
  <c r="J62" i="25"/>
  <c r="K70" i="25"/>
  <c r="K10" i="25"/>
  <c r="K104" i="25"/>
  <c r="K42" i="25"/>
  <c r="K94" i="25"/>
  <c r="K46" i="25"/>
  <c r="K56" i="25"/>
  <c r="J93" i="25"/>
  <c r="K59" i="25"/>
  <c r="J9" i="25"/>
  <c r="J17" i="25"/>
  <c r="J97" i="25"/>
  <c r="J40" i="25"/>
  <c r="K101" i="25"/>
  <c r="J29" i="25"/>
  <c r="J18" i="25"/>
  <c r="J49" i="25"/>
  <c r="J63" i="25"/>
  <c r="J27" i="25"/>
  <c r="K84" i="25"/>
  <c r="K102" i="25"/>
  <c r="K103" i="25"/>
  <c r="J36" i="25"/>
  <c r="J68" i="25"/>
  <c r="J65" i="25"/>
  <c r="J8" i="25"/>
  <c r="J102" i="25"/>
  <c r="J38" i="25"/>
  <c r="J86" i="25"/>
  <c r="K12" i="25"/>
  <c r="K71" i="25"/>
  <c r="J83" i="25"/>
  <c r="K89" i="25"/>
  <c r="K51" i="25"/>
  <c r="J77" i="25"/>
  <c r="J55" i="25"/>
  <c r="J39" i="25"/>
  <c r="J23" i="25"/>
  <c r="J7" i="25"/>
  <c r="J26" i="25"/>
  <c r="J41" i="25"/>
  <c r="J90" i="25"/>
  <c r="J53" i="25"/>
  <c r="J69" i="25"/>
  <c r="J92" i="25"/>
  <c r="K16" i="25"/>
  <c r="J70" i="25"/>
  <c r="J61" i="25"/>
  <c r="J5" i="25"/>
  <c r="L5" i="25"/>
  <c r="I5" i="25"/>
</calcChain>
</file>

<file path=xl/sharedStrings.xml><?xml version="1.0" encoding="utf-8"?>
<sst xmlns="http://schemas.openxmlformats.org/spreadsheetml/2006/main" count="117" uniqueCount="87">
  <si>
    <t>Nλt</t>
  </si>
  <si>
    <t>(λ+μ)t</t>
  </si>
  <si>
    <t>Interm. Calc for approx System MTTR</t>
  </si>
  <si>
    <t>Interm. Calc for approx Sys Stdy St Avail.</t>
  </si>
  <si>
    <t>Sys MTBF</t>
  </si>
  <si>
    <t>Element Name</t>
  </si>
  <si>
    <t>Sys λ</t>
  </si>
  <si>
    <t>λi/μi</t>
  </si>
  <si>
    <r>
      <rPr>
        <b/>
        <sz val="9"/>
        <rFont val="Calibri"/>
        <family val="2"/>
      </rPr>
      <t>λ</t>
    </r>
    <r>
      <rPr>
        <b/>
        <sz val="9"/>
        <rFont val="Arial"/>
        <family val="2"/>
      </rPr>
      <t>i*MTTRi</t>
    </r>
  </si>
  <si>
    <t>Avg. MTTRi</t>
  </si>
  <si>
    <t>Point Availability</t>
  </si>
  <si>
    <t>MTTR</t>
  </si>
  <si>
    <t>MTBF</t>
  </si>
  <si>
    <t>Sys Point Availability</t>
  </si>
  <si>
    <t>Max - C = Δ</t>
  </si>
  <si>
    <t xml:space="preserve"> </t>
  </si>
  <si>
    <t>λ = 1/MTBF</t>
  </si>
  <si>
    <t>μ = 1/MTTR</t>
  </si>
  <si>
    <t>Avg. MTBFi</t>
  </si>
  <si>
    <r>
      <t xml:space="preserve">2 - </t>
    </r>
    <r>
      <rPr>
        <b/>
        <sz val="18"/>
        <rFont val="Arial"/>
        <family val="2"/>
      </rPr>
      <t>RMA Dashboard</t>
    </r>
  </si>
  <si>
    <t>MTTR/MTBF</t>
  </si>
  <si>
    <r>
      <t>Number of Identical Serial Elements</t>
    </r>
    <r>
      <rPr>
        <sz val="10"/>
        <rFont val="Arial"/>
        <family val="2"/>
      </rPr>
      <t xml:space="preserve"> (N)</t>
    </r>
  </si>
  <si>
    <t>Axx</t>
  </si>
  <si>
    <t>Bxx</t>
  </si>
  <si>
    <t>Cxx</t>
  </si>
  <si>
    <t>IF</t>
  </si>
  <si>
    <t>etc.</t>
  </si>
  <si>
    <t>(1-A)/A</t>
  </si>
  <si>
    <t>A</t>
  </si>
  <si>
    <t>THEN</t>
  </si>
  <si>
    <r>
      <rPr>
        <b/>
        <sz val="10"/>
        <color rgb="FF009900"/>
        <rFont val="Arial"/>
        <family val="2"/>
      </rPr>
      <t>MTBF</t>
    </r>
    <r>
      <rPr>
        <sz val="8"/>
        <rFont val="Arial"/>
        <family val="2"/>
      </rPr>
      <t xml:space="preserve"> (reliability)</t>
    </r>
  </si>
  <si>
    <r>
      <rPr>
        <b/>
        <sz val="10"/>
        <color rgb="FFFF0000"/>
        <rFont val="Arial"/>
        <family val="2"/>
      </rPr>
      <t>MTTR</t>
    </r>
    <r>
      <rPr>
        <b/>
        <sz val="10"/>
        <color theme="1"/>
        <rFont val="Arial"/>
        <family val="2"/>
      </rPr>
      <t xml:space="preserve"> </t>
    </r>
    <r>
      <rPr>
        <sz val="8"/>
        <color theme="1"/>
        <rFont val="Arial"/>
        <family val="2"/>
      </rPr>
      <t>(maintainability)</t>
    </r>
  </si>
  <si>
    <t>Low MTBF, Low MTTR</t>
  </si>
  <si>
    <t>Low MTBF, High MTTR</t>
  </si>
  <si>
    <t>Observe</t>
  </si>
  <si>
    <t>High MTBF, Low MTTR</t>
  </si>
  <si>
    <t>High MTBF, High MTTR</t>
  </si>
  <si>
    <r>
      <t>Required</t>
    </r>
    <r>
      <rPr>
        <b/>
        <u/>
        <sz val="10"/>
        <rFont val="Arial"/>
        <family val="2"/>
      </rPr>
      <t xml:space="preserve"> </t>
    </r>
    <r>
      <rPr>
        <b/>
        <sz val="10"/>
        <rFont val="Arial"/>
        <family val="2"/>
      </rPr>
      <t>System Availability</t>
    </r>
  </si>
  <si>
    <r>
      <t xml:space="preserve">1 </t>
    </r>
    <r>
      <rPr>
        <b/>
        <sz val="18"/>
        <rFont val="Arial"/>
        <family val="2"/>
      </rPr>
      <t>- Allocation of the Availability Requirement</t>
    </r>
  </si>
  <si>
    <r>
      <t xml:space="preserve">Average Element MTTR              </t>
    </r>
    <r>
      <rPr>
        <sz val="10"/>
        <rFont val="Arial"/>
        <family val="2"/>
      </rPr>
      <t>(Avg. MTTRi)</t>
    </r>
  </si>
  <si>
    <r>
      <rPr>
        <b/>
        <sz val="10"/>
        <rFont val="Arial"/>
        <family val="2"/>
      </rPr>
      <t xml:space="preserve">Average Element MTBF          </t>
    </r>
    <r>
      <rPr>
        <sz val="10"/>
        <rFont val="Arial"/>
        <family val="2"/>
      </rPr>
      <t>(Avg. MTBFi)</t>
    </r>
  </si>
  <si>
    <t>Required</t>
  </si>
  <si>
    <t>Predicted</t>
  </si>
  <si>
    <t>R - P = Δ</t>
  </si>
  <si>
    <r>
      <t xml:space="preserve">Required Element Availability </t>
    </r>
    <r>
      <rPr>
        <sz val="10"/>
        <color theme="1"/>
        <rFont val="Arial"/>
        <family val="2"/>
      </rPr>
      <t>(Allocated Availability)</t>
    </r>
  </si>
  <si>
    <t>λ/μ</t>
  </si>
  <si>
    <t>A ≈ 1 - λ/μ</t>
  </si>
  <si>
    <t>Element ID</t>
  </si>
  <si>
    <r>
      <t>Mission Time</t>
    </r>
    <r>
      <rPr>
        <sz val="10"/>
        <rFont val="Arial"/>
        <family val="2"/>
      </rPr>
      <t xml:space="preserve"> (t)</t>
    </r>
  </si>
  <si>
    <r>
      <t xml:space="preserve">Reliability From 0 to t </t>
    </r>
    <r>
      <rPr>
        <sz val="10"/>
        <rFont val="Arial"/>
        <family val="2"/>
      </rPr>
      <t>(R)</t>
    </r>
  </si>
  <si>
    <r>
      <t xml:space="preserve"> Failure Rate </t>
    </r>
    <r>
      <rPr>
        <sz val="10"/>
        <rFont val="Arial"/>
        <family val="2"/>
      </rPr>
      <t>(λ</t>
    </r>
    <r>
      <rPr>
        <sz val="10"/>
        <rFont val="Arial"/>
        <family val="2"/>
      </rPr>
      <t>)</t>
    </r>
  </si>
  <si>
    <r>
      <t>Repair Rate</t>
    </r>
    <r>
      <rPr>
        <sz val="10"/>
        <rFont val="Arial"/>
        <family val="2"/>
      </rPr>
      <t xml:space="preserve"> (μ</t>
    </r>
    <r>
      <rPr>
        <sz val="10"/>
        <rFont val="Arial"/>
        <family val="2"/>
      </rPr>
      <t>)</t>
    </r>
  </si>
  <si>
    <t>Reliability</t>
  </si>
  <si>
    <t>Point Avail</t>
  </si>
  <si>
    <r>
      <t xml:space="preserve">Point Availability at t </t>
    </r>
    <r>
      <rPr>
        <sz val="10"/>
        <rFont val="Arial"/>
        <family val="2"/>
      </rPr>
      <t>(A</t>
    </r>
    <r>
      <rPr>
        <vertAlign val="subscript"/>
        <sz val="10"/>
        <rFont val="Arial"/>
        <family val="2"/>
      </rPr>
      <t>P</t>
    </r>
    <r>
      <rPr>
        <sz val="10"/>
        <rFont val="Arial"/>
        <family val="2"/>
      </rPr>
      <t>)</t>
    </r>
  </si>
  <si>
    <t>Max. Sys λ</t>
  </si>
  <si>
    <t>Current Sys λ</t>
  </si>
  <si>
    <r>
      <rPr>
        <b/>
        <sz val="10"/>
        <color rgb="FF00B050"/>
        <rFont val="Arial"/>
        <family val="2"/>
      </rPr>
      <t>Uptime</t>
    </r>
    <r>
      <rPr>
        <sz val="10"/>
        <color rgb="FF00B050"/>
        <rFont val="Arial"/>
        <family val="2"/>
      </rPr>
      <t xml:space="preserve"> </t>
    </r>
    <r>
      <rPr>
        <sz val="10"/>
        <rFont val="Arial"/>
        <family val="2"/>
      </rPr>
      <t>(MTBF)</t>
    </r>
  </si>
  <si>
    <r>
      <rPr>
        <b/>
        <sz val="10"/>
        <color rgb="FFFF0000"/>
        <rFont val="Arial"/>
        <family val="2"/>
      </rPr>
      <t>Downtime</t>
    </r>
    <r>
      <rPr>
        <sz val="10"/>
        <rFont val="Arial"/>
        <family val="2"/>
      </rPr>
      <t xml:space="preserve"> (MTTR)</t>
    </r>
  </si>
  <si>
    <t>THEN Predicted Element Level</t>
  </si>
  <si>
    <t>THEN Predicted System Level</t>
  </si>
  <si>
    <t>IF The Design Uses</t>
  </si>
  <si>
    <r>
      <rPr>
        <b/>
        <sz val="18"/>
        <color theme="1"/>
        <rFont val="Arial"/>
        <family val="2"/>
      </rPr>
      <t>"R and M Combinations"</t>
    </r>
    <r>
      <rPr>
        <b/>
        <sz val="11"/>
        <color theme="1"/>
        <rFont val="Arial"/>
        <family val="2"/>
      </rPr>
      <t xml:space="preserve"> </t>
    </r>
    <r>
      <rPr>
        <sz val="11"/>
        <color theme="1"/>
        <rFont val="Arial"/>
        <family val="2"/>
      </rPr>
      <t>where R and M are described by MTBF and MTTR respectively</t>
    </r>
  </si>
  <si>
    <t>Avg MTBFi</t>
  </si>
  <si>
    <t>Avg MTTRi</t>
  </si>
  <si>
    <t xml:space="preserve">
Work Process &amp; Technical Notes</t>
  </si>
  <si>
    <r>
      <t xml:space="preserve"> Required System Mission Time </t>
    </r>
    <r>
      <rPr>
        <sz val="10"/>
        <rFont val="Arial"/>
        <family val="2"/>
      </rPr>
      <t>(t)</t>
    </r>
  </si>
  <si>
    <r>
      <rPr>
        <b/>
        <sz val="10"/>
        <color theme="1"/>
        <rFont val="Arial"/>
        <family val="2"/>
      </rPr>
      <t xml:space="preserve">Element Count </t>
    </r>
    <r>
      <rPr>
        <sz val="10"/>
        <color theme="1"/>
        <rFont val="Arial"/>
        <family val="2"/>
      </rPr>
      <t>(n)</t>
    </r>
  </si>
  <si>
    <t>System Level (Subsystem "Rollup")</t>
  </si>
  <si>
    <r>
      <rPr>
        <b/>
        <sz val="10"/>
        <color theme="1"/>
        <rFont val="Symbol"/>
        <family val="1"/>
        <charset val="2"/>
      </rPr>
      <t xml:space="preserve">­                    </t>
    </r>
    <r>
      <rPr>
        <b/>
        <sz val="10"/>
        <color theme="1"/>
        <rFont val="Arial"/>
        <family val="2"/>
      </rPr>
      <t>Factor for Time Axis</t>
    </r>
  </si>
  <si>
    <r>
      <t>3</t>
    </r>
    <r>
      <rPr>
        <b/>
        <sz val="18"/>
        <rFont val="Arial"/>
        <family val="2"/>
      </rPr>
      <t xml:space="preserve"> - "Design to" Metric for System Inherent Availability</t>
    </r>
  </si>
  <si>
    <r>
      <t>EXAMPLE: Allocate System Inherent Availability and Enter Element (Subsystem) Reliability &amp; Maintainability Parameters</t>
    </r>
    <r>
      <rPr>
        <sz val="18"/>
        <color theme="1"/>
        <rFont val="Arial"/>
        <family val="2"/>
      </rPr>
      <t xml:space="preserve"> </t>
    </r>
    <r>
      <rPr>
        <sz val="14"/>
        <color theme="1"/>
        <rFont val="Arial"/>
        <family val="2"/>
      </rPr>
      <t xml:space="preserve">(from worksheet #2) </t>
    </r>
  </si>
  <si>
    <r>
      <t xml:space="preserve">EXAMPLE: Graph System Inherent Availability Over Time </t>
    </r>
    <r>
      <rPr>
        <b/>
        <sz val="14"/>
        <color theme="1"/>
        <rFont val="Arial"/>
        <family val="2"/>
      </rPr>
      <t xml:space="preserve"> </t>
    </r>
    <r>
      <rPr>
        <sz val="14"/>
        <color theme="1"/>
        <rFont val="Arial"/>
        <family val="2"/>
      </rPr>
      <t xml:space="preserve">(using System MTBF and System MTTR from worksheet #3) </t>
    </r>
  </si>
  <si>
    <r>
      <rPr>
        <sz val="10"/>
        <color theme="1"/>
        <rFont val="Calibri"/>
        <family val="2"/>
      </rPr>
      <t>←</t>
    </r>
    <r>
      <rPr>
        <sz val="10"/>
        <color theme="1"/>
        <rFont val="Arial"/>
        <family val="2"/>
      </rPr>
      <t>These four MTBF and MTTR combinations make the same Limiting Availability</t>
    </r>
  </si>
  <si>
    <t>EXAMPLE: Input Data, Process, &amp; Principles for the Reliability-Maintainability-Availability (RMA) Dashboard</t>
  </si>
  <si>
    <r>
      <t xml:space="preserve">Average Availability from 0 to t </t>
    </r>
    <r>
      <rPr>
        <sz val="10"/>
        <rFont val="Arial"/>
        <family val="2"/>
      </rPr>
      <t>(A</t>
    </r>
    <r>
      <rPr>
        <vertAlign val="subscript"/>
        <sz val="10"/>
        <rFont val="Arial"/>
        <family val="2"/>
      </rPr>
      <t>Avg</t>
    </r>
    <r>
      <rPr>
        <sz val="10"/>
        <rFont val="Arial"/>
        <family val="2"/>
      </rPr>
      <t>)</t>
    </r>
  </si>
  <si>
    <r>
      <t>Limiting Availability as t→</t>
    </r>
    <r>
      <rPr>
        <b/>
        <sz val="12"/>
        <rFont val="Arial"/>
        <family val="2"/>
      </rPr>
      <t>∞</t>
    </r>
    <r>
      <rPr>
        <b/>
        <sz val="10"/>
        <rFont val="Arial"/>
        <family val="2"/>
      </rPr>
      <t xml:space="preserve"> </t>
    </r>
    <r>
      <rPr>
        <sz val="10"/>
        <rFont val="Arial"/>
        <family val="2"/>
      </rPr>
      <t>(A</t>
    </r>
    <r>
      <rPr>
        <vertAlign val="subscript"/>
        <sz val="10"/>
        <rFont val="Arial"/>
        <family val="2"/>
      </rPr>
      <t>L</t>
    </r>
    <r>
      <rPr>
        <sz val="10"/>
        <rFont val="Arial"/>
        <family val="2"/>
      </rPr>
      <t>)</t>
    </r>
  </si>
  <si>
    <t>Average Availability</t>
  </si>
  <si>
    <t>Limiting Availability</t>
  </si>
  <si>
    <t>Sys Average Availability</t>
  </si>
  <si>
    <t>Sys Limiting Availability</t>
  </si>
  <si>
    <t>Average Avail</t>
  </si>
  <si>
    <t>Limiting Avail</t>
  </si>
  <si>
    <r>
      <rPr>
        <b/>
        <sz val="10"/>
        <color theme="1"/>
        <rFont val="Symbol"/>
        <family val="1"/>
        <charset val="2"/>
      </rPr>
      <t xml:space="preserve">­        </t>
    </r>
    <r>
      <rPr>
        <b/>
        <sz val="10"/>
        <color theme="1"/>
        <rFont val="Arial"/>
        <family val="2"/>
      </rPr>
      <t xml:space="preserve">     Scale Factor for Time Axis</t>
    </r>
  </si>
  <si>
    <t>System Level RMA Input &amp; Output Data</t>
  </si>
  <si>
    <t>RMA Input &amp; Output Data</t>
  </si>
  <si>
    <t>Graph Reliability and Inherent Availability Over Time for a Single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</si>
</sst>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00"/>
    <numFmt numFmtId="165" formatCode="0.00000000"/>
    <numFmt numFmtId="166" formatCode="0.0000"/>
    <numFmt numFmtId="167" formatCode="0.00_)"/>
    <numFmt numFmtId="168" formatCode="#,##0.000000"/>
    <numFmt numFmtId="169" formatCode="#,##0.0"/>
    <numFmt numFmtId="170" formatCode="0.0"/>
    <numFmt numFmtId="171" formatCode="0.000000000"/>
    <numFmt numFmtId="172" formatCode="0.0000000"/>
    <numFmt numFmtId="173" formatCode="0.00000"/>
  </numFmts>
  <fonts count="44">
    <font>
      <sz val="11"/>
      <color theme="1"/>
      <name val="Calibri"/>
      <family val="2"/>
    </font>
    <font>
      <sz val="10"/>
      <name val="Arial"/>
      <family val="2"/>
    </font>
    <font>
      <b/>
      <sz val="10"/>
      <name val="Arial"/>
      <family val="2"/>
    </font>
    <font>
      <sz val="10"/>
      <name val="Arial"/>
      <family val="2"/>
    </font>
    <font>
      <sz val="10"/>
      <color theme="1"/>
      <name val="Arial"/>
      <family val="2"/>
    </font>
    <font>
      <sz val="8"/>
      <name val="Arial"/>
      <family val="2"/>
    </font>
    <font>
      <b/>
      <i/>
      <sz val="16"/>
      <name val="Helv"/>
    </font>
    <font>
      <b/>
      <sz val="10"/>
      <color rgb="FF0000FF"/>
      <name val="Arial"/>
      <family val="2"/>
    </font>
    <font>
      <sz val="10"/>
      <color rgb="FFFF0000"/>
      <name val="Arial"/>
      <family val="2"/>
    </font>
    <font>
      <b/>
      <sz val="18"/>
      <name val="Arial"/>
      <family val="2"/>
    </font>
    <font>
      <b/>
      <sz val="18"/>
      <color theme="1"/>
      <name val="Arial"/>
      <family val="2"/>
    </font>
    <font>
      <sz val="10"/>
      <color rgb="FF00B050"/>
      <name val="Arial"/>
      <family val="2"/>
    </font>
    <font>
      <b/>
      <sz val="10"/>
      <color theme="9" tint="-0.499984740745262"/>
      <name val="Arial"/>
      <family val="2"/>
    </font>
    <font>
      <u/>
      <sz val="10"/>
      <name val="Arial"/>
      <family val="2"/>
    </font>
    <font>
      <b/>
      <sz val="18"/>
      <color rgb="FF0000FF"/>
      <name val="Arial"/>
      <family val="2"/>
    </font>
    <font>
      <sz val="10"/>
      <color theme="0" tint="-0.34998626667073579"/>
      <name val="Arial"/>
      <family val="2"/>
    </font>
    <font>
      <sz val="11"/>
      <color theme="1"/>
      <name val="Arial"/>
      <family val="2"/>
    </font>
    <font>
      <b/>
      <sz val="10"/>
      <color rgb="FF00B050"/>
      <name val="Arial"/>
      <family val="2"/>
    </font>
    <font>
      <b/>
      <sz val="10"/>
      <color theme="1"/>
      <name val="Arial"/>
      <family val="2"/>
    </font>
    <font>
      <sz val="11"/>
      <name val="Arial"/>
      <family val="2"/>
    </font>
    <font>
      <vertAlign val="subscript"/>
      <sz val="10"/>
      <name val="Arial"/>
      <family val="2"/>
    </font>
    <font>
      <b/>
      <sz val="9"/>
      <name val="Arial"/>
      <family val="2"/>
    </font>
    <font>
      <b/>
      <sz val="9"/>
      <name val="Calibri"/>
      <family val="2"/>
    </font>
    <font>
      <b/>
      <sz val="10"/>
      <color rgb="FF009900"/>
      <name val="Arial"/>
      <family val="2"/>
    </font>
    <font>
      <b/>
      <sz val="10"/>
      <color rgb="FFFF0000"/>
      <name val="Arial"/>
      <family val="2"/>
    </font>
    <font>
      <b/>
      <u/>
      <sz val="10"/>
      <name val="Arial"/>
      <family val="2"/>
    </font>
    <font>
      <b/>
      <sz val="10"/>
      <color indexed="17"/>
      <name val="Arial"/>
      <family val="2"/>
    </font>
    <font>
      <b/>
      <sz val="10"/>
      <color indexed="10"/>
      <name val="Arial"/>
      <family val="2"/>
    </font>
    <font>
      <b/>
      <sz val="11"/>
      <color theme="1"/>
      <name val="Arial"/>
      <family val="2"/>
    </font>
    <font>
      <sz val="26"/>
      <color rgb="FFFF0000"/>
      <name val="Arial"/>
      <family val="2"/>
    </font>
    <font>
      <sz val="10"/>
      <color theme="1"/>
      <name val="Calibri"/>
      <family val="2"/>
    </font>
    <font>
      <b/>
      <sz val="9"/>
      <color theme="1"/>
      <name val="Arial"/>
      <family val="2"/>
    </font>
    <font>
      <sz val="8"/>
      <color theme="1"/>
      <name val="Arial"/>
      <family val="2"/>
    </font>
    <font>
      <sz val="10"/>
      <color rgb="FF0000FF"/>
      <name val="Arial"/>
      <family val="2"/>
    </font>
    <font>
      <b/>
      <sz val="10"/>
      <color rgb="FF7030A0"/>
      <name val="Arial"/>
      <family val="2"/>
    </font>
    <font>
      <b/>
      <sz val="12"/>
      <name val="Arial"/>
      <family val="2"/>
    </font>
    <font>
      <sz val="14"/>
      <color theme="1"/>
      <name val="Arial"/>
      <family val="2"/>
    </font>
    <font>
      <sz val="10"/>
      <color theme="9" tint="-0.499984740745262"/>
      <name val="Arial"/>
      <family val="2"/>
    </font>
    <font>
      <b/>
      <sz val="10"/>
      <color theme="1"/>
      <name val="Symbol"/>
      <family val="1"/>
      <charset val="2"/>
    </font>
    <font>
      <b/>
      <sz val="18"/>
      <name val="Calibri"/>
      <family val="2"/>
    </font>
    <font>
      <b/>
      <sz val="14"/>
      <color theme="1"/>
      <name val="Arial"/>
      <family val="2"/>
    </font>
    <font>
      <sz val="18"/>
      <color theme="1"/>
      <name val="Arial"/>
      <family val="2"/>
    </font>
    <font>
      <b/>
      <sz val="12.35"/>
      <color rgb="FF234B9A"/>
      <name val="Arial"/>
      <family val="2"/>
    </font>
    <font>
      <b/>
      <sz val="10"/>
      <color theme="1"/>
      <name val="Arial"/>
      <family val="1"/>
      <charset val="2"/>
    </font>
  </fonts>
  <fills count="2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E5FF"/>
        <bgColor indexed="64"/>
      </patternFill>
    </fill>
    <fill>
      <patternFill patternType="solid">
        <fgColor rgb="FFFFBDFF"/>
        <bgColor indexed="64"/>
      </patternFill>
    </fill>
    <fill>
      <patternFill patternType="solid">
        <fgColor rgb="FFC2FFA3"/>
        <bgColor indexed="64"/>
      </patternFill>
    </fill>
    <fill>
      <patternFill patternType="solid">
        <fgColor rgb="FFFFFF8F"/>
        <bgColor indexed="64"/>
      </patternFill>
    </fill>
    <fill>
      <patternFill patternType="solid">
        <fgColor rgb="FFFFA7A7"/>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249977111117893"/>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7030A0"/>
      </left>
      <right style="thin">
        <color rgb="FF7030A0"/>
      </right>
      <top/>
      <bottom style="thin">
        <color rgb="FF7030A0"/>
      </bottom>
      <diagonal/>
    </border>
    <border>
      <left/>
      <right style="thin">
        <color rgb="FF7030A0"/>
      </right>
      <top/>
      <bottom style="thin">
        <color indexed="64"/>
      </bottom>
      <diagonal/>
    </border>
  </borders>
  <cellStyleXfs count="8">
    <xf numFmtId="0" fontId="0" fillId="0" borderId="0"/>
    <xf numFmtId="0" fontId="1" fillId="0" borderId="0"/>
    <xf numFmtId="0" fontId="3" fillId="0" borderId="0"/>
    <xf numFmtId="38" fontId="5" fillId="2" borderId="0" applyNumberFormat="0" applyBorder="0" applyAlignment="0" applyProtection="0"/>
    <xf numFmtId="10" fontId="5" fillId="3" borderId="4" applyNumberFormat="0" applyBorder="0" applyAlignment="0" applyProtection="0"/>
    <xf numFmtId="167" fontId="6" fillId="0" borderId="0"/>
    <xf numFmtId="10" fontId="3" fillId="0" borderId="0" applyFont="0" applyFill="0" applyBorder="0" applyAlignment="0" applyProtection="0"/>
    <xf numFmtId="0" fontId="2" fillId="0" borderId="0">
      <alignment horizontal="left"/>
    </xf>
  </cellStyleXfs>
  <cellXfs count="389">
    <xf numFmtId="0" fontId="0" fillId="0" borderId="0" xfId="0"/>
    <xf numFmtId="164" fontId="3" fillId="0" borderId="0"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4" fontId="3" fillId="0" borderId="0" xfId="1" applyNumberFormat="1" applyFont="1" applyBorder="1" applyAlignment="1">
      <alignment horizontal="center" vertical="center"/>
    </xf>
    <xf numFmtId="3" fontId="3" fillId="0" borderId="0" xfId="1" applyNumberFormat="1" applyFont="1" applyFill="1" applyBorder="1" applyAlignment="1">
      <alignment horizontal="center"/>
    </xf>
    <xf numFmtId="0" fontId="3" fillId="0" borderId="0" xfId="1" applyFont="1" applyFill="1" applyBorder="1" applyAlignment="1">
      <alignment horizontal="center"/>
    </xf>
    <xf numFmtId="2" fontId="3" fillId="0" borderId="0" xfId="1" applyNumberFormat="1" applyFont="1" applyFill="1" applyBorder="1" applyAlignment="1">
      <alignment horizontal="center"/>
    </xf>
    <xf numFmtId="166" fontId="3" fillId="0" borderId="0" xfId="1" applyNumberFormat="1" applyFont="1" applyFill="1" applyBorder="1" applyAlignment="1">
      <alignment horizontal="center"/>
    </xf>
    <xf numFmtId="0" fontId="3" fillId="0" borderId="0" xfId="1" applyFont="1"/>
    <xf numFmtId="0" fontId="3" fillId="0" borderId="0" xfId="1" applyFont="1" applyBorder="1" applyAlignment="1">
      <alignment horizontal="center"/>
    </xf>
    <xf numFmtId="164" fontId="3" fillId="0" borderId="0" xfId="1" applyNumberFormat="1" applyFont="1" applyFill="1" applyBorder="1" applyAlignment="1">
      <alignment horizontal="center"/>
    </xf>
    <xf numFmtId="164" fontId="3" fillId="0" borderId="0" xfId="1" applyNumberFormat="1" applyFont="1" applyBorder="1" applyAlignment="1">
      <alignment horizontal="center"/>
    </xf>
    <xf numFmtId="166" fontId="3" fillId="0" borderId="9" xfId="1" applyNumberFormat="1" applyFont="1" applyBorder="1" applyAlignment="1">
      <alignment horizontal="center" vertical="center"/>
    </xf>
    <xf numFmtId="0" fontId="3" fillId="0" borderId="0" xfId="1" applyFont="1" applyBorder="1"/>
    <xf numFmtId="0" fontId="2" fillId="0" borderId="12" xfId="1" applyFont="1" applyFill="1" applyBorder="1" applyAlignment="1">
      <alignment horizontal="center" vertical="center" wrapText="1"/>
    </xf>
    <xf numFmtId="0" fontId="2" fillId="0" borderId="4" xfId="1" applyFont="1" applyBorder="1" applyAlignment="1">
      <alignment horizontal="center" vertical="center" wrapText="1"/>
    </xf>
    <xf numFmtId="0" fontId="3" fillId="0" borderId="0" xfId="1" applyFont="1" applyFill="1"/>
    <xf numFmtId="164" fontId="3" fillId="0" borderId="1" xfId="1" applyNumberFormat="1" applyFont="1" applyFill="1" applyBorder="1" applyAlignment="1">
      <alignment horizontal="center" vertical="center"/>
    </xf>
    <xf numFmtId="164" fontId="3" fillId="0" borderId="2" xfId="1" applyNumberFormat="1" applyFont="1" applyBorder="1" applyAlignment="1">
      <alignment horizontal="center" vertical="center"/>
    </xf>
    <xf numFmtId="3" fontId="2" fillId="0" borderId="13" xfId="1" applyNumberFormat="1" applyFont="1" applyFill="1" applyBorder="1" applyAlignment="1">
      <alignment horizontal="center" vertical="center" wrapText="1"/>
    </xf>
    <xf numFmtId="164" fontId="3" fillId="0" borderId="0" xfId="1" applyNumberFormat="1" applyFont="1" applyBorder="1" applyAlignment="1">
      <alignment horizontal="left" vertical="center"/>
    </xf>
    <xf numFmtId="0" fontId="2" fillId="0" borderId="4" xfId="1" applyFont="1" applyBorder="1" applyAlignment="1">
      <alignment horizontal="center"/>
    </xf>
    <xf numFmtId="1" fontId="3" fillId="0" borderId="0" xfId="1" applyNumberFormat="1" applyFont="1" applyFill="1" applyBorder="1" applyAlignment="1">
      <alignment horizontal="center" vertical="center"/>
    </xf>
    <xf numFmtId="3" fontId="11" fillId="0" borderId="0" xfId="1" applyNumberFormat="1" applyFont="1" applyBorder="1" applyAlignment="1">
      <alignment horizontal="center" vertical="center"/>
    </xf>
    <xf numFmtId="0" fontId="2" fillId="0" borderId="0" xfId="1" applyFont="1" applyBorder="1" applyAlignment="1">
      <alignment horizontal="center"/>
    </xf>
    <xf numFmtId="1" fontId="3" fillId="0" borderId="1" xfId="1" applyNumberFormat="1" applyFont="1" applyFill="1" applyBorder="1" applyAlignment="1">
      <alignment horizontal="center" vertical="center"/>
    </xf>
    <xf numFmtId="1" fontId="12" fillId="0" borderId="1" xfId="1" applyNumberFormat="1" applyFont="1" applyFill="1" applyBorder="1" applyAlignment="1">
      <alignment horizontal="center" vertical="center"/>
    </xf>
    <xf numFmtId="0" fontId="16" fillId="0" borderId="0" xfId="0" applyFont="1"/>
    <xf numFmtId="3" fontId="3" fillId="0" borderId="0" xfId="1" applyNumberFormat="1" applyFont="1" applyAlignment="1">
      <alignment horizontal="center"/>
    </xf>
    <xf numFmtId="0" fontId="3" fillId="0" borderId="0" xfId="1" applyFont="1" applyAlignment="1">
      <alignment horizontal="center"/>
    </xf>
    <xf numFmtId="165" fontId="3" fillId="0" borderId="0" xfId="1" applyNumberFormat="1" applyFont="1"/>
    <xf numFmtId="0" fontId="16" fillId="0" borderId="0" xfId="0" applyFont="1" applyBorder="1"/>
    <xf numFmtId="0" fontId="3" fillId="0" borderId="9" xfId="1" applyFont="1" applyBorder="1"/>
    <xf numFmtId="0" fontId="4" fillId="0" borderId="0" xfId="0" applyFont="1" applyBorder="1"/>
    <xf numFmtId="0" fontId="4" fillId="0" borderId="2" xfId="0" applyFont="1" applyBorder="1"/>
    <xf numFmtId="3" fontId="4" fillId="0" borderId="0" xfId="0" applyNumberFormat="1" applyFont="1" applyBorder="1" applyAlignment="1">
      <alignment horizontal="center" vertical="center"/>
    </xf>
    <xf numFmtId="0" fontId="4" fillId="0" borderId="9" xfId="0" applyFont="1" applyBorder="1"/>
    <xf numFmtId="0" fontId="4" fillId="0" borderId="7" xfId="0" applyFont="1" applyBorder="1"/>
    <xf numFmtId="0" fontId="3" fillId="0" borderId="1" xfId="1" applyFont="1" applyFill="1" applyBorder="1" applyAlignment="1"/>
    <xf numFmtId="0" fontId="4" fillId="0" borderId="0" xfId="0" applyFont="1" applyBorder="1" applyAlignment="1">
      <alignment horizontal="center"/>
    </xf>
    <xf numFmtId="164" fontId="4" fillId="0" borderId="0" xfId="0" applyNumberFormat="1" applyFont="1" applyBorder="1" applyAlignment="1">
      <alignment horizontal="center"/>
    </xf>
    <xf numFmtId="0" fontId="3" fillId="0" borderId="8" xfId="1" applyFont="1" applyFill="1" applyBorder="1" applyAlignment="1"/>
    <xf numFmtId="0" fontId="4" fillId="0" borderId="0" xfId="0" applyFont="1" applyAlignment="1">
      <alignment horizontal="center" vertical="center"/>
    </xf>
    <xf numFmtId="0" fontId="9" fillId="0" borderId="0" xfId="1" applyFont="1" applyFill="1" applyBorder="1" applyAlignment="1">
      <alignment horizontal="center" vertical="center"/>
    </xf>
    <xf numFmtId="1" fontId="2" fillId="0" borderId="1" xfId="1" applyNumberFormat="1" applyFont="1" applyFill="1" applyBorder="1" applyAlignment="1">
      <alignment horizontal="center" vertical="center"/>
    </xf>
    <xf numFmtId="0" fontId="19" fillId="0" borderId="0" xfId="0" applyFont="1"/>
    <xf numFmtId="0" fontId="3" fillId="0" borderId="0" xfId="1" applyFont="1" applyFill="1" applyBorder="1" applyAlignment="1">
      <alignment horizontal="center" vertical="center" wrapText="1"/>
    </xf>
    <xf numFmtId="0" fontId="3" fillId="0" borderId="0" xfId="1" applyFont="1" applyFill="1" applyAlignment="1">
      <alignment horizontal="center" vertical="center" wrapText="1"/>
    </xf>
    <xf numFmtId="166" fontId="3" fillId="0" borderId="2"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3" xfId="1" applyNumberFormat="1" applyFont="1" applyFill="1" applyBorder="1" applyAlignment="1">
      <alignment horizontal="center"/>
    </xf>
    <xf numFmtId="164" fontId="3" fillId="0" borderId="2" xfId="1" applyNumberFormat="1" applyFont="1" applyFill="1" applyBorder="1" applyAlignment="1">
      <alignment horizontal="center" vertical="center"/>
    </xf>
    <xf numFmtId="164" fontId="21" fillId="0" borderId="0" xfId="1" applyNumberFormat="1" applyFont="1" applyBorder="1" applyAlignment="1">
      <alignment horizontal="center" vertical="center"/>
    </xf>
    <xf numFmtId="164" fontId="22" fillId="0" borderId="0" xfId="1" applyNumberFormat="1" applyFont="1" applyBorder="1" applyAlignment="1">
      <alignment horizontal="center" vertical="center"/>
    </xf>
    <xf numFmtId="0" fontId="3" fillId="0" borderId="0" xfId="1" applyFont="1" applyBorder="1" applyAlignment="1"/>
    <xf numFmtId="164" fontId="3" fillId="0" borderId="4" xfId="1" applyNumberFormat="1" applyFont="1" applyFill="1" applyBorder="1" applyAlignment="1">
      <alignment horizontal="center" vertical="center"/>
    </xf>
    <xf numFmtId="164" fontId="3" fillId="0" borderId="4" xfId="1" applyNumberFormat="1" applyFont="1" applyBorder="1" applyAlignment="1">
      <alignment horizontal="center" vertical="center"/>
    </xf>
    <xf numFmtId="0" fontId="3" fillId="0" borderId="0" xfId="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xf numFmtId="0" fontId="4" fillId="0" borderId="2" xfId="0" applyFont="1" applyFill="1" applyBorder="1"/>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3" fillId="0" borderId="16" xfId="1" applyNumberFormat="1" applyFont="1" applyFill="1" applyBorder="1" applyAlignment="1">
      <alignment horizontal="center" vertical="center" wrapText="1"/>
    </xf>
    <xf numFmtId="168" fontId="15" fillId="0" borderId="0" xfId="1" applyNumberFormat="1" applyFont="1" applyFill="1" applyBorder="1" applyAlignment="1">
      <alignment horizontal="center" vertical="center"/>
    </xf>
    <xf numFmtId="1" fontId="9" fillId="0" borderId="0" xfId="1" applyNumberFormat="1" applyFont="1" applyFill="1" applyBorder="1" applyAlignment="1">
      <alignment horizontal="center" vertical="center"/>
    </xf>
    <xf numFmtId="0" fontId="16" fillId="0" borderId="0" xfId="0" applyFont="1" applyFill="1" applyBorder="1"/>
    <xf numFmtId="0" fontId="2"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1" fontId="8" fillId="0" borderId="1" xfId="1" applyNumberFormat="1" applyFont="1" applyFill="1" applyBorder="1" applyAlignment="1">
      <alignment horizontal="center" vertical="center"/>
    </xf>
    <xf numFmtId="0" fontId="16" fillId="0" borderId="9" xfId="0" applyFont="1" applyFill="1" applyBorder="1"/>
    <xf numFmtId="0" fontId="16" fillId="0" borderId="7" xfId="0" applyFont="1" applyFill="1" applyBorder="1"/>
    <xf numFmtId="164" fontId="4" fillId="0" borderId="9" xfId="0" applyNumberFormat="1" applyFont="1" applyFill="1" applyBorder="1" applyAlignment="1">
      <alignment horizontal="center" vertical="center"/>
    </xf>
    <xf numFmtId="166" fontId="3" fillId="0" borderId="0" xfId="1" applyNumberFormat="1" applyFont="1" applyBorder="1" applyAlignment="1">
      <alignment horizontal="center" vertical="center"/>
    </xf>
    <xf numFmtId="2" fontId="3" fillId="0" borderId="0" xfId="1"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1" fontId="2" fillId="0" borderId="0"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xf>
    <xf numFmtId="164" fontId="8" fillId="0" borderId="0" xfId="1" applyNumberFormat="1" applyFont="1" applyFill="1" applyBorder="1" applyAlignment="1">
      <alignment horizontal="center" vertical="center"/>
    </xf>
    <xf numFmtId="166" fontId="3" fillId="0" borderId="7" xfId="1" applyNumberFormat="1" applyFont="1" applyBorder="1" applyAlignment="1">
      <alignment horizontal="center" vertical="center"/>
    </xf>
    <xf numFmtId="166" fontId="3" fillId="0" borderId="5" xfId="1" applyNumberFormat="1" applyFont="1" applyBorder="1" applyAlignment="1">
      <alignment horizontal="center" vertical="center"/>
    </xf>
    <xf numFmtId="0" fontId="2" fillId="0" borderId="5" xfId="1"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13" borderId="3" xfId="1" applyFont="1" applyFill="1" applyBorder="1" applyAlignment="1">
      <alignment horizontal="center" vertical="center" wrapText="1"/>
    </xf>
    <xf numFmtId="164" fontId="3" fillId="0" borderId="4" xfId="0" applyNumberFormat="1" applyFont="1" applyFill="1" applyBorder="1" applyAlignment="1">
      <alignment horizontal="center" vertical="center"/>
    </xf>
    <xf numFmtId="0" fontId="18" fillId="9" borderId="5" xfId="0" applyFont="1" applyFill="1" applyBorder="1" applyAlignment="1">
      <alignment horizontal="center" vertical="center" wrapText="1"/>
    </xf>
    <xf numFmtId="0" fontId="3" fillId="0" borderId="0" xfId="1" applyFont="1" applyFill="1" applyBorder="1" applyAlignment="1"/>
    <xf numFmtId="0" fontId="3" fillId="0" borderId="0" xfId="1" applyFont="1" applyAlignment="1">
      <alignment horizontal="left" vertical="center"/>
    </xf>
    <xf numFmtId="1" fontId="12" fillId="0" borderId="0" xfId="1" applyNumberFormat="1" applyFont="1" applyFill="1" applyBorder="1" applyAlignment="1">
      <alignment horizontal="center" vertical="center"/>
    </xf>
    <xf numFmtId="3" fontId="13" fillId="0" borderId="0" xfId="1" applyNumberFormat="1" applyFont="1" applyBorder="1" applyAlignment="1">
      <alignment horizontal="left" vertical="center"/>
    </xf>
    <xf numFmtId="1" fontId="3" fillId="0" borderId="9" xfId="1" applyNumberFormat="1" applyFont="1" applyFill="1" applyBorder="1" applyAlignment="1">
      <alignment horizontal="center" vertical="center"/>
    </xf>
    <xf numFmtId="3" fontId="3" fillId="0" borderId="9" xfId="1" applyNumberFormat="1" applyFont="1" applyBorder="1" applyAlignment="1">
      <alignment horizontal="center" vertical="center"/>
    </xf>
    <xf numFmtId="164" fontId="15" fillId="0" borderId="1" xfId="1" applyNumberFormat="1" applyFont="1" applyFill="1" applyBorder="1" applyAlignment="1">
      <alignment horizontal="center" vertical="center"/>
    </xf>
    <xf numFmtId="164" fontId="15" fillId="0" borderId="0" xfId="1"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5" fontId="2" fillId="12" borderId="13" xfId="1" applyNumberFormat="1" applyFont="1" applyFill="1" applyBorder="1" applyAlignment="1">
      <alignment horizontal="center" vertical="center" wrapText="1"/>
    </xf>
    <xf numFmtId="0" fontId="2" fillId="12" borderId="13" xfId="1" applyFont="1" applyFill="1" applyBorder="1" applyAlignment="1">
      <alignment horizontal="center" vertical="center" wrapText="1"/>
    </xf>
    <xf numFmtId="0" fontId="2" fillId="12" borderId="4" xfId="1" applyFont="1" applyFill="1" applyBorder="1" applyAlignment="1">
      <alignment horizontal="center" vertical="center" wrapText="1"/>
    </xf>
    <xf numFmtId="164" fontId="3" fillId="0" borderId="3" xfId="1" applyNumberFormat="1" applyFont="1" applyBorder="1" applyAlignment="1">
      <alignment horizontal="center" vertical="center"/>
    </xf>
    <xf numFmtId="1" fontId="4" fillId="0" borderId="0"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0" fontId="4" fillId="0" borderId="1" xfId="1" applyFont="1" applyFill="1" applyBorder="1" applyAlignment="1"/>
    <xf numFmtId="0" fontId="18" fillId="0" borderId="0" xfId="0" applyFont="1" applyFill="1" applyBorder="1" applyAlignment="1">
      <alignment horizontal="center"/>
    </xf>
    <xf numFmtId="0" fontId="4" fillId="0" borderId="0" xfId="1" applyFont="1" applyFill="1" applyBorder="1" applyAlignment="1"/>
    <xf numFmtId="164" fontId="4" fillId="0" borderId="0" xfId="0" applyNumberFormat="1" applyFont="1" applyFill="1" applyBorder="1" applyAlignment="1">
      <alignment horizontal="center"/>
    </xf>
    <xf numFmtId="164" fontId="18" fillId="0" borderId="0" xfId="0" applyNumberFormat="1" applyFont="1" applyFill="1" applyBorder="1" applyAlignment="1">
      <alignment horizontal="center"/>
    </xf>
    <xf numFmtId="0" fontId="18" fillId="0" borderId="0" xfId="1" applyFont="1" applyFill="1" applyBorder="1" applyAlignment="1"/>
    <xf numFmtId="1" fontId="18" fillId="0" borderId="4" xfId="1" applyNumberFormat="1" applyFont="1" applyFill="1" applyBorder="1" applyAlignment="1">
      <alignment horizontal="center" vertical="center"/>
    </xf>
    <xf numFmtId="1" fontId="3" fillId="0" borderId="2" xfId="1" applyNumberFormat="1" applyFont="1" applyFill="1" applyBorder="1" applyAlignment="1">
      <alignment horizontal="center" vertical="center"/>
    </xf>
    <xf numFmtId="1" fontId="10" fillId="0" borderId="1" xfId="1"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 fontId="2" fillId="10" borderId="4" xfId="1" applyNumberFormat="1" applyFont="1" applyFill="1" applyBorder="1" applyAlignment="1">
      <alignment horizontal="center" vertical="center"/>
    </xf>
    <xf numFmtId="3" fontId="2" fillId="11" borderId="4" xfId="1" applyNumberFormat="1" applyFont="1" applyFill="1" applyBorder="1" applyAlignment="1">
      <alignment horizontal="center" vertical="center"/>
    </xf>
    <xf numFmtId="0" fontId="2" fillId="0" borderId="13" xfId="1" applyFont="1" applyFill="1" applyBorder="1" applyAlignment="1">
      <alignment horizontal="center" vertical="center" wrapText="1"/>
    </xf>
    <xf numFmtId="0" fontId="18" fillId="0" borderId="0" xfId="0" applyFont="1" applyFill="1" applyBorder="1" applyAlignment="1">
      <alignment horizontal="center" vertical="center"/>
    </xf>
    <xf numFmtId="168" fontId="4" fillId="0" borderId="0" xfId="1"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18" fillId="0" borderId="0" xfId="1" applyNumberFormat="1" applyFont="1" applyFill="1" applyBorder="1" applyAlignment="1">
      <alignment horizontal="center" vertical="center"/>
    </xf>
    <xf numFmtId="1" fontId="17" fillId="0" borderId="0" xfId="1" applyNumberFormat="1" applyFont="1" applyFill="1" applyBorder="1" applyAlignment="1">
      <alignment horizontal="center" vertical="center"/>
    </xf>
    <xf numFmtId="3" fontId="13" fillId="0" borderId="0" xfId="1" applyNumberFormat="1" applyFont="1" applyFill="1" applyBorder="1" applyAlignment="1">
      <alignment horizontal="left" vertical="center"/>
    </xf>
    <xf numFmtId="0" fontId="2" fillId="0" borderId="0" xfId="1" applyFont="1" applyFill="1" applyBorder="1" applyAlignment="1">
      <alignment horizontal="center" vertical="center"/>
    </xf>
    <xf numFmtId="0" fontId="18" fillId="0" borderId="0" xfId="0" applyFont="1" applyFill="1" applyBorder="1" applyAlignment="1">
      <alignment horizontal="center" vertical="center" wrapText="1"/>
    </xf>
    <xf numFmtId="164" fontId="21" fillId="0" borderId="5" xfId="1" applyNumberFormat="1" applyFont="1" applyBorder="1" applyAlignment="1">
      <alignment horizontal="center" vertical="center"/>
    </xf>
    <xf numFmtId="170" fontId="3" fillId="0" borderId="2" xfId="1" applyNumberFormat="1" applyFont="1" applyFill="1" applyBorder="1" applyAlignment="1">
      <alignment horizontal="right"/>
    </xf>
    <xf numFmtId="169" fontId="3" fillId="0" borderId="2" xfId="1" applyNumberFormat="1" applyFont="1" applyFill="1" applyBorder="1" applyAlignment="1">
      <alignment horizontal="right"/>
    </xf>
    <xf numFmtId="169" fontId="3" fillId="0" borderId="7" xfId="1" applyNumberFormat="1" applyFont="1" applyFill="1" applyBorder="1" applyAlignment="1">
      <alignment horizontal="right"/>
    </xf>
    <xf numFmtId="164" fontId="7" fillId="0" borderId="0" xfId="1" applyNumberFormat="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0" xfId="1"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164" fontId="23" fillId="0" borderId="0" xfId="0" applyNumberFormat="1" applyFont="1" applyFill="1" applyBorder="1" applyAlignment="1">
      <alignment horizontal="center" vertical="center"/>
    </xf>
    <xf numFmtId="0" fontId="19" fillId="0" borderId="0" xfId="0" applyFont="1" applyFill="1" applyBorder="1"/>
    <xf numFmtId="0" fontId="16" fillId="0" borderId="0" xfId="0" applyFont="1" applyFill="1" applyBorder="1" applyAlignment="1">
      <alignment horizontal="left" vertical="center" wrapText="1"/>
    </xf>
    <xf numFmtId="0" fontId="14" fillId="0" borderId="0" xfId="1" applyFont="1" applyFill="1" applyBorder="1" applyAlignment="1">
      <alignment horizontal="center" vertical="center"/>
    </xf>
    <xf numFmtId="164" fontId="7" fillId="0" borderId="4" xfId="1"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horizontal="left"/>
    </xf>
    <xf numFmtId="0" fontId="16" fillId="0" borderId="0" xfId="0" applyFont="1" applyBorder="1" applyAlignment="1">
      <alignment horizontal="left"/>
    </xf>
    <xf numFmtId="2" fontId="16" fillId="0" borderId="0" xfId="0" applyNumberFormat="1" applyFont="1" applyBorder="1"/>
    <xf numFmtId="0" fontId="4" fillId="0" borderId="0" xfId="0" applyFont="1"/>
    <xf numFmtId="170" fontId="4" fillId="0" borderId="0" xfId="0" applyNumberFormat="1" applyFont="1"/>
    <xf numFmtId="164" fontId="4" fillId="0" borderId="0" xfId="0" applyNumberFormat="1" applyFont="1"/>
    <xf numFmtId="170" fontId="4" fillId="0" borderId="0" xfId="0" applyNumberFormat="1" applyFont="1" applyBorder="1"/>
    <xf numFmtId="164" fontId="4" fillId="0" borderId="0" xfId="0" applyNumberFormat="1" applyFont="1" applyBorder="1"/>
    <xf numFmtId="170" fontId="4" fillId="0" borderId="9" xfId="0" applyNumberFormat="1" applyFont="1" applyBorder="1"/>
    <xf numFmtId="164" fontId="4" fillId="0" borderId="9" xfId="0" applyNumberFormat="1" applyFont="1" applyBorder="1"/>
    <xf numFmtId="2" fontId="4" fillId="0" borderId="0" xfId="0" applyNumberFormat="1" applyFont="1" applyBorder="1"/>
    <xf numFmtId="0" fontId="18" fillId="0" borderId="0" xfId="0" applyFont="1" applyBorder="1" applyAlignment="1">
      <alignment horizontal="center" vertical="center" wrapText="1"/>
    </xf>
    <xf numFmtId="0" fontId="29" fillId="0" borderId="0" xfId="1" applyFont="1" applyFill="1" applyBorder="1" applyAlignment="1">
      <alignment horizontal="center" vertical="center"/>
    </xf>
    <xf numFmtId="164" fontId="3" fillId="0" borderId="0" xfId="1" applyNumberFormat="1" applyFont="1" applyFill="1" applyBorder="1" applyAlignment="1">
      <alignment horizontal="left" vertical="center"/>
    </xf>
    <xf numFmtId="0" fontId="24" fillId="0" borderId="4" xfId="0" applyFont="1" applyFill="1" applyBorder="1" applyAlignment="1">
      <alignment horizontal="center" vertical="center"/>
    </xf>
    <xf numFmtId="0" fontId="23" fillId="0" borderId="4" xfId="0" applyFont="1" applyBorder="1" applyAlignment="1">
      <alignment horizontal="center" vertical="center"/>
    </xf>
    <xf numFmtId="0" fontId="3" fillId="0" borderId="0" xfId="1" applyFont="1" applyFill="1" applyBorder="1" applyAlignment="1">
      <alignment vertical="center"/>
    </xf>
    <xf numFmtId="0" fontId="4" fillId="0" borderId="15" xfId="0" applyFont="1" applyBorder="1"/>
    <xf numFmtId="0" fontId="18" fillId="0" borderId="0" xfId="0" applyFont="1" applyBorder="1" applyAlignment="1">
      <alignment horizontal="center" vertical="center"/>
    </xf>
    <xf numFmtId="0" fontId="18" fillId="0" borderId="0" xfId="0" applyFont="1" applyBorder="1" applyAlignment="1">
      <alignment horizontal="right" vertical="center"/>
    </xf>
    <xf numFmtId="0" fontId="10" fillId="0" borderId="0" xfId="1" applyFont="1" applyFill="1" applyBorder="1" applyAlignment="1">
      <alignment horizontal="center" vertical="center"/>
    </xf>
    <xf numFmtId="171" fontId="4" fillId="0" borderId="0" xfId="0" applyNumberFormat="1" applyFont="1" applyBorder="1"/>
    <xf numFmtId="0" fontId="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 fontId="4" fillId="0" borderId="0" xfId="0" applyNumberFormat="1" applyFont="1" applyFill="1" applyBorder="1"/>
    <xf numFmtId="172" fontId="4" fillId="0" borderId="0" xfId="0" applyNumberFormat="1" applyFont="1" applyFill="1" applyBorder="1"/>
    <xf numFmtId="171" fontId="4" fillId="0" borderId="0" xfId="0" applyNumberFormat="1" applyFont="1" applyFill="1" applyBorder="1"/>
    <xf numFmtId="173" fontId="4" fillId="0" borderId="0" xfId="0" applyNumberFormat="1" applyFont="1" applyFill="1" applyBorder="1"/>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164" fontId="4" fillId="0" borderId="3" xfId="0" applyNumberFormat="1" applyFont="1" applyBorder="1"/>
    <xf numFmtId="164" fontId="4" fillId="0" borderId="5" xfId="0" applyNumberFormat="1" applyFont="1" applyBorder="1"/>
    <xf numFmtId="171" fontId="4" fillId="0" borderId="15" xfId="0" applyNumberFormat="1" applyFont="1" applyBorder="1"/>
    <xf numFmtId="171" fontId="4" fillId="0" borderId="9" xfId="0" applyNumberFormat="1" applyFont="1" applyBorder="1"/>
    <xf numFmtId="1" fontId="4" fillId="0" borderId="3" xfId="0" applyNumberFormat="1" applyFont="1" applyBorder="1"/>
    <xf numFmtId="0" fontId="4" fillId="0" borderId="3" xfId="0" applyFont="1" applyBorder="1"/>
    <xf numFmtId="0" fontId="4" fillId="0" borderId="14" xfId="0" applyFont="1" applyBorder="1" applyAlignment="1">
      <alignment horizontal="right" vertical="center"/>
    </xf>
    <xf numFmtId="1" fontId="4" fillId="0" borderId="3" xfId="0" applyNumberFormat="1" applyFont="1" applyBorder="1" applyAlignment="1">
      <alignment horizontal="right" vertical="center"/>
    </xf>
    <xf numFmtId="0" fontId="4" fillId="0" borderId="3" xfId="0" applyFont="1" applyBorder="1" applyAlignment="1">
      <alignment horizontal="right" vertical="center" wrapText="1"/>
    </xf>
    <xf numFmtId="0" fontId="4" fillId="0" borderId="5" xfId="0" applyFont="1" applyBorder="1" applyAlignment="1">
      <alignment horizontal="right" vertical="center" wrapText="1"/>
    </xf>
    <xf numFmtId="3" fontId="4" fillId="0" borderId="14" xfId="0" applyNumberFormat="1" applyFont="1" applyBorder="1" applyAlignment="1">
      <alignment horizontal="right" vertical="center"/>
    </xf>
    <xf numFmtId="3" fontId="4" fillId="0" borderId="3" xfId="0" applyNumberFormat="1" applyFont="1" applyBorder="1" applyAlignment="1">
      <alignment horizontal="right" vertical="center"/>
    </xf>
    <xf numFmtId="0" fontId="4" fillId="0" borderId="5" xfId="0" applyFont="1" applyBorder="1" applyAlignment="1">
      <alignment horizontal="right" vertical="center"/>
    </xf>
    <xf numFmtId="164" fontId="4" fillId="0" borderId="14" xfId="0" applyNumberFormat="1" applyFont="1" applyBorder="1"/>
    <xf numFmtId="164" fontId="33" fillId="0" borderId="3" xfId="0" applyNumberFormat="1" applyFont="1" applyBorder="1"/>
    <xf numFmtId="0" fontId="18" fillId="0" borderId="4" xfId="0" applyFont="1" applyFill="1" applyBorder="1" applyAlignment="1">
      <alignment horizontal="center" vertical="center"/>
    </xf>
    <xf numFmtId="49" fontId="2" fillId="0" borderId="4" xfId="1" applyNumberFormat="1" applyFont="1" applyFill="1" applyBorder="1" applyAlignment="1">
      <alignment horizontal="center" vertical="center" wrapText="1" readingOrder="1"/>
    </xf>
    <xf numFmtId="0" fontId="4" fillId="0" borderId="0" xfId="0" applyFont="1" applyBorder="1" applyAlignment="1">
      <alignment horizontal="center" vertical="center"/>
    </xf>
    <xf numFmtId="164" fontId="7" fillId="0" borderId="14" xfId="1" applyNumberFormat="1" applyFont="1" applyBorder="1" applyAlignment="1">
      <alignment horizontal="center" vertical="center"/>
    </xf>
    <xf numFmtId="164" fontId="7" fillId="0" borderId="14" xfId="1" applyNumberFormat="1" applyFont="1" applyFill="1" applyBorder="1" applyAlignment="1">
      <alignment horizontal="center" vertical="center"/>
    </xf>
    <xf numFmtId="49" fontId="3" fillId="18" borderId="3" xfId="1" applyNumberFormat="1" applyFont="1" applyFill="1" applyBorder="1" applyAlignment="1">
      <alignment horizontal="left" vertical="center" wrapText="1" readingOrder="1"/>
    </xf>
    <xf numFmtId="0" fontId="3" fillId="18" borderId="1" xfId="1" applyFont="1" applyFill="1" applyBorder="1" applyAlignment="1">
      <alignment horizontal="center"/>
    </xf>
    <xf numFmtId="164" fontId="3" fillId="18" borderId="1" xfId="1" applyNumberFormat="1" applyFont="1" applyFill="1" applyBorder="1" applyAlignment="1">
      <alignment horizontal="center" vertical="center"/>
    </xf>
    <xf numFmtId="166" fontId="3" fillId="18" borderId="1" xfId="1" applyNumberFormat="1" applyFont="1" applyFill="1" applyBorder="1" applyAlignment="1">
      <alignment horizontal="center"/>
    </xf>
    <xf numFmtId="166" fontId="3" fillId="18" borderId="8" xfId="1" applyNumberFormat="1" applyFont="1" applyFill="1" applyBorder="1" applyAlignment="1">
      <alignment horizontal="center"/>
    </xf>
    <xf numFmtId="1" fontId="3" fillId="18" borderId="1" xfId="1" applyNumberFormat="1" applyFont="1" applyFill="1" applyBorder="1" applyAlignment="1">
      <alignment horizontal="center"/>
    </xf>
    <xf numFmtId="1" fontId="3" fillId="18" borderId="8" xfId="1" applyNumberFormat="1" applyFont="1" applyFill="1" applyBorder="1" applyAlignment="1">
      <alignment horizontal="center"/>
    </xf>
    <xf numFmtId="0" fontId="3" fillId="18" borderId="4" xfId="1" applyFont="1" applyFill="1" applyBorder="1" applyAlignment="1">
      <alignment horizontal="center" vertical="center" wrapText="1"/>
    </xf>
    <xf numFmtId="0" fontId="3" fillId="18" borderId="7" xfId="1" applyFont="1" applyFill="1" applyBorder="1" applyAlignment="1">
      <alignment horizontal="center" vertical="center" wrapText="1"/>
    </xf>
    <xf numFmtId="1" fontId="3" fillId="18" borderId="8" xfId="1" applyNumberFormat="1" applyFont="1" applyFill="1" applyBorder="1" applyAlignment="1">
      <alignment horizontal="center" vertical="center" wrapText="1"/>
    </xf>
    <xf numFmtId="3" fontId="3" fillId="18" borderId="4" xfId="1" applyNumberFormat="1" applyFont="1" applyFill="1" applyBorder="1" applyAlignment="1">
      <alignment horizontal="center" vertical="center"/>
    </xf>
    <xf numFmtId="0" fontId="18" fillId="0" borderId="0" xfId="0" applyFont="1" applyAlignment="1">
      <alignment horizontal="center" vertical="center"/>
    </xf>
    <xf numFmtId="170" fontId="24" fillId="0" borderId="14" xfId="0" applyNumberFormat="1" applyFont="1" applyBorder="1"/>
    <xf numFmtId="0" fontId="18" fillId="0" borderId="5" xfId="0" applyFont="1" applyBorder="1" applyAlignment="1">
      <alignment horizontal="center" vertical="center"/>
    </xf>
    <xf numFmtId="170" fontId="23" fillId="0" borderId="14" xfId="0" applyNumberFormat="1" applyFont="1" applyBorder="1"/>
    <xf numFmtId="0" fontId="2" fillId="5" borderId="4" xfId="1" applyFont="1" applyFill="1" applyBorder="1" applyAlignment="1">
      <alignment horizontal="center" vertical="center" wrapText="1"/>
    </xf>
    <xf numFmtId="164" fontId="3" fillId="0" borderId="3" xfId="1" applyNumberFormat="1" applyFont="1" applyFill="1" applyBorder="1" applyAlignment="1">
      <alignment horizontal="center"/>
    </xf>
    <xf numFmtId="0" fontId="2" fillId="0" borderId="4"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4" fontId="16" fillId="0" borderId="0" xfId="0" applyNumberFormat="1" applyFont="1" applyBorder="1"/>
    <xf numFmtId="0" fontId="16" fillId="0" borderId="2" xfId="0" applyFont="1" applyFill="1" applyBorder="1"/>
    <xf numFmtId="1" fontId="3" fillId="0" borderId="8" xfId="1" applyNumberFormat="1" applyFont="1" applyFill="1" applyBorder="1" applyAlignment="1">
      <alignment horizontal="center" vertical="center"/>
    </xf>
    <xf numFmtId="3" fontId="11" fillId="0" borderId="9" xfId="1" applyNumberFormat="1" applyFont="1" applyBorder="1" applyAlignment="1">
      <alignment horizontal="center" vertical="center"/>
    </xf>
    <xf numFmtId="0" fontId="16" fillId="0" borderId="9" xfId="0" applyFont="1" applyBorder="1"/>
    <xf numFmtId="164" fontId="4" fillId="0" borderId="0" xfId="0" applyNumberFormat="1" applyFont="1" applyFill="1" applyBorder="1" applyAlignment="1">
      <alignment horizontal="center" vertical="center"/>
    </xf>
    <xf numFmtId="1" fontId="8" fillId="0" borderId="0" xfId="1" applyNumberFormat="1" applyFont="1" applyFill="1" applyBorder="1" applyAlignment="1">
      <alignment horizontal="center" vertical="center"/>
    </xf>
    <xf numFmtId="1" fontId="10" fillId="0" borderId="0" xfId="1" applyNumberFormat="1" applyFont="1" applyFill="1" applyBorder="1" applyAlignment="1">
      <alignment horizontal="center" vertical="center"/>
    </xf>
    <xf numFmtId="1" fontId="18" fillId="0" borderId="0" xfId="1"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3" fontId="2" fillId="0" borderId="0" xfId="1" applyNumberFormat="1" applyFont="1" applyFill="1" applyBorder="1" applyAlignment="1">
      <alignment horizontal="center" vertical="center"/>
    </xf>
    <xf numFmtId="0" fontId="2" fillId="0" borderId="0" xfId="1" applyFont="1" applyFill="1" applyBorder="1" applyAlignment="1">
      <alignment horizontal="center"/>
    </xf>
    <xf numFmtId="1" fontId="14" fillId="0" borderId="0" xfId="1" applyNumberFormat="1" applyFont="1" applyFill="1" applyBorder="1" applyAlignment="1">
      <alignment horizontal="center" vertical="center"/>
    </xf>
    <xf numFmtId="1" fontId="18" fillId="0" borderId="0" xfId="1" applyNumberFormat="1" applyFont="1" applyFill="1" applyBorder="1" applyAlignment="1">
      <alignment horizontal="center" vertical="center" wrapText="1"/>
    </xf>
    <xf numFmtId="1" fontId="3"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1" fillId="0" borderId="0" xfId="1" applyFont="1" applyFill="1" applyBorder="1" applyAlignment="1">
      <alignment horizontal="center" vertical="center" wrapText="1"/>
    </xf>
    <xf numFmtId="0" fontId="1" fillId="0" borderId="0" xfId="1" applyFont="1" applyFill="1" applyBorder="1" applyAlignment="1">
      <alignment horizontal="center"/>
    </xf>
    <xf numFmtId="166" fontId="1"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169" fontId="26" fillId="0" borderId="0" xfId="1" applyNumberFormat="1" applyFont="1" applyFill="1" applyBorder="1" applyAlignment="1">
      <alignment horizontal="right"/>
    </xf>
    <xf numFmtId="49" fontId="3" fillId="18" borderId="5" xfId="1" applyNumberFormat="1" applyFont="1" applyFill="1" applyBorder="1" applyAlignment="1">
      <alignment horizontal="left" vertical="center" wrapText="1" readingOrder="1"/>
    </xf>
    <xf numFmtId="0" fontId="4" fillId="0" borderId="0" xfId="0" applyFont="1" applyBorder="1" applyAlignment="1">
      <alignment horizontal="center" vertical="center"/>
    </xf>
    <xf numFmtId="0" fontId="18" fillId="0" borderId="4"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 applyFont="1" applyFill="1" applyBorder="1" applyAlignment="1">
      <alignment horizontal="center" vertical="center"/>
    </xf>
    <xf numFmtId="3" fontId="1" fillId="0" borderId="0" xfId="1" applyNumberFormat="1" applyFont="1" applyFill="1" applyBorder="1" applyAlignment="1">
      <alignment horizontal="center" vertical="center"/>
    </xf>
    <xf numFmtId="1" fontId="1" fillId="0" borderId="0" xfId="1" applyNumberFormat="1" applyFont="1" applyFill="1" applyBorder="1" applyAlignment="1">
      <alignment horizontal="center" vertical="center"/>
    </xf>
    <xf numFmtId="1" fontId="37" fillId="0" borderId="0" xfId="1" applyNumberFormat="1" applyFont="1" applyFill="1" applyBorder="1" applyAlignment="1">
      <alignment horizontal="center" vertical="center"/>
    </xf>
    <xf numFmtId="0" fontId="16" fillId="18" borderId="4" xfId="0" applyFont="1" applyFill="1" applyBorder="1" applyAlignment="1">
      <alignment horizontal="center" vertical="center"/>
    </xf>
    <xf numFmtId="0" fontId="16" fillId="0" borderId="0" xfId="0" applyFont="1" applyAlignment="1">
      <alignment horizontal="center" vertical="center"/>
    </xf>
    <xf numFmtId="170" fontId="27" fillId="0" borderId="2" xfId="1" applyNumberFormat="1" applyFont="1" applyFill="1" applyBorder="1" applyAlignment="1">
      <alignment horizontal="right"/>
    </xf>
    <xf numFmtId="0" fontId="2" fillId="0" borderId="2" xfId="1" applyFont="1" applyFill="1" applyBorder="1" applyAlignment="1">
      <alignment horizontal="center" vertical="center"/>
    </xf>
    <xf numFmtId="164" fontId="8" fillId="0" borderId="2" xfId="1" applyNumberFormat="1" applyFont="1" applyFill="1" applyBorder="1" applyAlignment="1">
      <alignment horizontal="center" vertical="center"/>
    </xf>
    <xf numFmtId="0" fontId="4" fillId="0" borderId="2" xfId="0" applyFont="1" applyFill="1" applyBorder="1" applyAlignment="1">
      <alignment horizontal="center"/>
    </xf>
    <xf numFmtId="0" fontId="4" fillId="0" borderId="11" xfId="0" applyFont="1" applyBorder="1" applyAlignment="1">
      <alignment horizontal="center" vertical="center"/>
    </xf>
    <xf numFmtId="1" fontId="1" fillId="0" borderId="0" xfId="1" applyNumberFormat="1" applyFont="1" applyFill="1" applyBorder="1" applyAlignment="1">
      <alignment horizontal="center"/>
    </xf>
    <xf numFmtId="166" fontId="1" fillId="0" borderId="2" xfId="1" applyNumberFormat="1" applyFont="1" applyFill="1" applyBorder="1" applyAlignment="1">
      <alignment horizontal="center"/>
    </xf>
    <xf numFmtId="164" fontId="1" fillId="0" borderId="3" xfId="1" applyNumberFormat="1" applyFont="1" applyFill="1" applyBorder="1" applyAlignment="1">
      <alignment horizontal="center"/>
    </xf>
    <xf numFmtId="166" fontId="1" fillId="0" borderId="3" xfId="1" applyNumberFormat="1" applyFont="1" applyFill="1" applyBorder="1" applyAlignment="1">
      <alignment horizontal="center"/>
    </xf>
    <xf numFmtId="164" fontId="1" fillId="0" borderId="2" xfId="1" applyNumberFormat="1" applyFont="1" applyFill="1" applyBorder="1" applyAlignment="1">
      <alignment horizontal="center" vertical="center"/>
    </xf>
    <xf numFmtId="164" fontId="1" fillId="0" borderId="3" xfId="1" applyNumberFormat="1" applyFont="1" applyBorder="1" applyAlignment="1">
      <alignment horizontal="center" vertical="center"/>
    </xf>
    <xf numFmtId="164" fontId="1" fillId="0" borderId="2" xfId="1" applyNumberFormat="1" applyFont="1" applyBorder="1" applyAlignment="1">
      <alignment horizontal="center" vertical="center"/>
    </xf>
    <xf numFmtId="0" fontId="4" fillId="0" borderId="2" xfId="0" applyFont="1" applyBorder="1" applyAlignment="1">
      <alignment horizontal="center" vertical="center"/>
    </xf>
    <xf numFmtId="164" fontId="1" fillId="0" borderId="0" xfId="1" applyNumberFormat="1" applyFont="1" applyFill="1" applyBorder="1" applyAlignment="1">
      <alignment horizontal="center" vertical="center"/>
    </xf>
    <xf numFmtId="169" fontId="1" fillId="0" borderId="0" xfId="1" applyNumberFormat="1" applyFont="1" applyFill="1" applyBorder="1" applyAlignment="1">
      <alignment horizontal="right"/>
    </xf>
    <xf numFmtId="170" fontId="1" fillId="0" borderId="2" xfId="1" applyNumberFormat="1" applyFont="1" applyFill="1" applyBorder="1" applyAlignment="1">
      <alignment horizontal="right"/>
    </xf>
    <xf numFmtId="164" fontId="2" fillId="0" borderId="0" xfId="1" applyNumberFormat="1" applyFont="1" applyFill="1" applyBorder="1" applyAlignment="1">
      <alignment horizontal="center"/>
    </xf>
    <xf numFmtId="0" fontId="2" fillId="0" borderId="2" xfId="1" applyFont="1" applyFill="1" applyBorder="1" applyAlignment="1">
      <alignment horizontal="center"/>
    </xf>
    <xf numFmtId="0" fontId="1" fillId="0" borderId="2" xfId="1" applyFont="1" applyFill="1" applyBorder="1" applyAlignment="1">
      <alignment horizontal="center"/>
    </xf>
    <xf numFmtId="168" fontId="1" fillId="0" borderId="0" xfId="1" applyNumberFormat="1" applyFont="1" applyFill="1" applyBorder="1" applyAlignment="1">
      <alignment horizontal="center" vertical="center"/>
    </xf>
    <xf numFmtId="166" fontId="1" fillId="0" borderId="0" xfId="1" applyNumberFormat="1" applyFont="1" applyFill="1" applyBorder="1" applyAlignment="1">
      <alignment horizontal="center" vertical="center"/>
    </xf>
    <xf numFmtId="0" fontId="1" fillId="0" borderId="2" xfId="1" applyFont="1" applyFill="1" applyBorder="1" applyAlignment="1">
      <alignment horizontal="center" vertical="center"/>
    </xf>
    <xf numFmtId="3" fontId="1" fillId="0" borderId="0" xfId="1" applyNumberFormat="1" applyFont="1" applyFill="1" applyBorder="1" applyAlignment="1">
      <alignment horizontal="center"/>
    </xf>
    <xf numFmtId="0" fontId="39" fillId="0" borderId="0" xfId="1" applyFont="1" applyFill="1" applyBorder="1" applyAlignment="1">
      <alignment horizontal="center" vertical="center"/>
    </xf>
    <xf numFmtId="164" fontId="1" fillId="18" borderId="12" xfId="1" applyNumberFormat="1" applyFont="1" applyFill="1" applyBorder="1" applyAlignment="1">
      <alignment horizontal="center" vertical="center"/>
    </xf>
    <xf numFmtId="166" fontId="1" fillId="0" borderId="12" xfId="1" applyNumberFormat="1" applyFont="1" applyFill="1" applyBorder="1" applyAlignment="1">
      <alignment horizontal="center"/>
    </xf>
    <xf numFmtId="49" fontId="5" fillId="19" borderId="3" xfId="1" applyNumberFormat="1" applyFont="1" applyFill="1" applyBorder="1" applyAlignment="1">
      <alignment horizontal="center" vertical="center"/>
    </xf>
    <xf numFmtId="169" fontId="1" fillId="0" borderId="13" xfId="1" applyNumberFormat="1" applyFont="1" applyFill="1" applyBorder="1" applyAlignment="1">
      <alignment horizontal="center"/>
    </xf>
    <xf numFmtId="170" fontId="1" fillId="18" borderId="13" xfId="1" applyNumberFormat="1" applyFont="1" applyFill="1" applyBorder="1" applyAlignment="1">
      <alignment horizontal="center"/>
    </xf>
    <xf numFmtId="164" fontId="21" fillId="11" borderId="5" xfId="1" applyNumberFormat="1" applyFont="1" applyFill="1" applyBorder="1" applyAlignment="1">
      <alignment horizontal="center" vertical="center"/>
    </xf>
    <xf numFmtId="2" fontId="1" fillId="0" borderId="14" xfId="1" applyNumberFormat="1" applyFont="1" applyFill="1" applyBorder="1" applyAlignment="1">
      <alignment horizontal="center" vertical="center"/>
    </xf>
    <xf numFmtId="164" fontId="1" fillId="0" borderId="14" xfId="1" applyNumberFormat="1" applyFont="1" applyFill="1" applyBorder="1" applyAlignment="1">
      <alignment horizontal="center" vertical="center"/>
    </xf>
    <xf numFmtId="169" fontId="26" fillId="0" borderId="11" xfId="1" applyNumberFormat="1" applyFont="1" applyBorder="1" applyAlignment="1">
      <alignment horizontal="right" vertical="center"/>
    </xf>
    <xf numFmtId="0" fontId="1" fillId="0" borderId="0" xfId="1" applyFont="1" applyBorder="1" applyAlignment="1">
      <alignment horizontal="center" vertical="center"/>
    </xf>
    <xf numFmtId="170" fontId="27" fillId="0" borderId="14" xfId="1" applyNumberFormat="1" applyFont="1" applyBorder="1" applyAlignment="1">
      <alignment horizontal="right" vertical="center"/>
    </xf>
    <xf numFmtId="166" fontId="1" fillId="0" borderId="0" xfId="1" applyNumberFormat="1" applyFont="1" applyBorder="1" applyAlignment="1">
      <alignment horizontal="center" vertical="center"/>
    </xf>
    <xf numFmtId="164" fontId="1" fillId="0" borderId="14" xfId="1" applyNumberFormat="1" applyFont="1" applyBorder="1" applyAlignment="1">
      <alignment horizontal="center" vertical="center"/>
    </xf>
    <xf numFmtId="0" fontId="1" fillId="0" borderId="15" xfId="1" applyFont="1" applyBorder="1" applyAlignment="1">
      <alignment horizontal="center" vertic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0" xfId="1" applyFont="1" applyBorder="1" applyAlignment="1">
      <alignment horizontal="center" vertical="center"/>
    </xf>
    <xf numFmtId="0" fontId="21" fillId="0" borderId="9" xfId="1" applyFont="1" applyBorder="1" applyAlignment="1">
      <alignment horizontal="center" vertical="center"/>
    </xf>
    <xf numFmtId="0" fontId="3" fillId="0" borderId="0" xfId="1" applyFont="1" applyBorder="1" applyAlignment="1">
      <alignment horizontal="center" vertical="center"/>
    </xf>
    <xf numFmtId="165" fontId="4" fillId="0" borderId="0" xfId="0" applyNumberFormat="1" applyFont="1" applyBorder="1"/>
    <xf numFmtId="165" fontId="4" fillId="0" borderId="2" xfId="0" applyNumberFormat="1" applyFont="1" applyBorder="1"/>
    <xf numFmtId="165" fontId="4" fillId="0" borderId="1" xfId="0" applyNumberFormat="1" applyFont="1" applyBorder="1"/>
    <xf numFmtId="164" fontId="11" fillId="0" borderId="14" xfId="0" applyNumberFormat="1" applyFont="1" applyBorder="1"/>
    <xf numFmtId="164" fontId="8" fillId="0" borderId="5" xfId="0" applyNumberFormat="1" applyFont="1" applyBorder="1"/>
    <xf numFmtId="0" fontId="42" fillId="0" borderId="0" xfId="0" applyFont="1"/>
    <xf numFmtId="0" fontId="4" fillId="0" borderId="0" xfId="0" applyFont="1" applyBorder="1" applyAlignment="1">
      <alignment horizontal="center" vertical="center"/>
    </xf>
    <xf numFmtId="164" fontId="1" fillId="0" borderId="12" xfId="1" applyNumberFormat="1" applyFont="1" applyFill="1" applyBorder="1" applyAlignment="1">
      <alignment horizontal="center" vertical="center"/>
    </xf>
    <xf numFmtId="166" fontId="1" fillId="0" borderId="10" xfId="1" applyNumberFormat="1" applyFont="1" applyFill="1" applyBorder="1" applyAlignment="1">
      <alignment horizontal="center"/>
    </xf>
    <xf numFmtId="3" fontId="2" fillId="0" borderId="11"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43" fillId="0" borderId="5" xfId="0" applyFont="1" applyBorder="1" applyAlignment="1">
      <alignment horizontal="center" vertical="center" wrapText="1"/>
    </xf>
    <xf numFmtId="0" fontId="4" fillId="15" borderId="1" xfId="0" applyFont="1" applyFill="1" applyBorder="1" applyAlignment="1">
      <alignment horizontal="center" vertical="center"/>
    </xf>
    <xf numFmtId="0" fontId="4" fillId="15" borderId="2"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7" xfId="0" applyFont="1" applyFill="1" applyBorder="1" applyAlignment="1">
      <alignment horizontal="center" vertical="center"/>
    </xf>
    <xf numFmtId="0" fontId="4" fillId="0" borderId="0" xfId="0" applyFont="1" applyBorder="1" applyAlignment="1">
      <alignment horizontal="center" vertical="center"/>
    </xf>
    <xf numFmtId="2" fontId="18" fillId="17" borderId="12" xfId="0" applyNumberFormat="1" applyFont="1" applyFill="1" applyBorder="1" applyAlignment="1">
      <alignment horizontal="center"/>
    </xf>
    <xf numFmtId="2" fontId="18" fillId="17" borderId="13" xfId="0" applyNumberFormat="1" applyFont="1" applyFill="1" applyBorder="1" applyAlignment="1">
      <alignment horizontal="center"/>
    </xf>
    <xf numFmtId="2" fontId="18" fillId="5" borderId="12" xfId="0" applyNumberFormat="1" applyFont="1" applyFill="1" applyBorder="1" applyAlignment="1">
      <alignment horizontal="center"/>
    </xf>
    <xf numFmtId="2" fontId="18" fillId="5" borderId="10" xfId="0" applyNumberFormat="1" applyFont="1" applyFill="1" applyBorder="1" applyAlignment="1">
      <alignment horizontal="center"/>
    </xf>
    <xf numFmtId="2" fontId="18" fillId="5" borderId="13" xfId="0" applyNumberFormat="1" applyFont="1" applyFill="1" applyBorder="1" applyAlignment="1">
      <alignment horizontal="center"/>
    </xf>
    <xf numFmtId="0" fontId="18" fillId="0" borderId="12" xfId="0" applyFont="1" applyBorder="1" applyAlignment="1">
      <alignment horizontal="center" vertical="center"/>
    </xf>
    <xf numFmtId="0" fontId="34"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14" borderId="6" xfId="0" applyFont="1" applyFill="1" applyBorder="1" applyAlignment="1">
      <alignment horizontal="center"/>
    </xf>
    <xf numFmtId="0" fontId="4" fillId="14" borderId="11" xfId="0" applyFont="1" applyFill="1" applyBorder="1" applyAlignment="1">
      <alignment horizontal="center"/>
    </xf>
    <xf numFmtId="2" fontId="2" fillId="0" borderId="4"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31" fillId="0" borderId="13" xfId="0" applyFont="1" applyBorder="1" applyAlignment="1">
      <alignment horizontal="center" vertical="center" wrapText="1"/>
    </xf>
    <xf numFmtId="0" fontId="18"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10" fillId="6" borderId="0" xfId="0" applyFont="1" applyFill="1" applyBorder="1" applyAlignment="1">
      <alignment horizontal="center" vertical="center"/>
    </xf>
    <xf numFmtId="0" fontId="4" fillId="15" borderId="1" xfId="0" applyFont="1" applyFill="1" applyBorder="1" applyAlignment="1">
      <alignment horizontal="center"/>
    </xf>
    <xf numFmtId="0" fontId="4" fillId="15" borderId="2" xfId="0" applyFont="1" applyFill="1" applyBorder="1" applyAlignment="1">
      <alignment horizontal="center"/>
    </xf>
    <xf numFmtId="2" fontId="16" fillId="7" borderId="6" xfId="0" applyNumberFormat="1" applyFont="1" applyFill="1" applyBorder="1" applyAlignment="1">
      <alignment horizontal="center" vertical="center"/>
    </xf>
    <xf numFmtId="2" fontId="16" fillId="7" borderId="15" xfId="0" applyNumberFormat="1" applyFont="1" applyFill="1" applyBorder="1" applyAlignment="1">
      <alignment horizontal="center" vertical="center"/>
    </xf>
    <xf numFmtId="2" fontId="16" fillId="7" borderId="11" xfId="0" applyNumberFormat="1" applyFont="1" applyFill="1" applyBorder="1" applyAlignment="1">
      <alignment horizontal="center" vertical="center"/>
    </xf>
    <xf numFmtId="2" fontId="16" fillId="7" borderId="8" xfId="0" applyNumberFormat="1" applyFont="1" applyFill="1" applyBorder="1" applyAlignment="1">
      <alignment horizontal="center" vertical="center"/>
    </xf>
    <xf numFmtId="2" fontId="16" fillId="7" borderId="9" xfId="0" applyNumberFormat="1" applyFont="1" applyFill="1" applyBorder="1" applyAlignment="1">
      <alignment horizontal="center" vertical="center"/>
    </xf>
    <xf numFmtId="2" fontId="16" fillId="7" borderId="7" xfId="0" applyNumberFormat="1" applyFont="1" applyFill="1" applyBorder="1" applyAlignment="1">
      <alignment horizontal="center" vertical="center"/>
    </xf>
    <xf numFmtId="0" fontId="10" fillId="7" borderId="6"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1"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7" xfId="0" applyFont="1" applyFill="1" applyBorder="1" applyAlignment="1">
      <alignment horizontal="center" vertical="center"/>
    </xf>
    <xf numFmtId="164" fontId="2" fillId="0" borderId="12" xfId="1" applyNumberFormat="1" applyFont="1" applyBorder="1" applyAlignment="1">
      <alignment horizontal="center" vertical="center"/>
    </xf>
    <xf numFmtId="164" fontId="3" fillId="0" borderId="10" xfId="1" applyNumberFormat="1" applyFont="1" applyBorder="1" applyAlignment="1">
      <alignment horizontal="center" vertical="center"/>
    </xf>
    <xf numFmtId="164" fontId="3" fillId="0" borderId="13" xfId="1" applyNumberFormat="1" applyFont="1" applyBorder="1" applyAlignment="1">
      <alignment horizontal="center" vertical="center"/>
    </xf>
    <xf numFmtId="49" fontId="2" fillId="0" borderId="0" xfId="1" applyNumberFormat="1" applyFont="1" applyBorder="1" applyAlignment="1">
      <alignment horizontal="center" vertical="center" wrapText="1"/>
    </xf>
    <xf numFmtId="0" fontId="10" fillId="6" borderId="0" xfId="1" applyFont="1" applyFill="1" applyBorder="1" applyAlignment="1">
      <alignment horizontal="center" vertical="center"/>
    </xf>
    <xf numFmtId="0" fontId="14" fillId="7" borderId="12" xfId="1" applyFont="1" applyFill="1" applyBorder="1" applyAlignment="1">
      <alignment horizontal="center" vertical="center"/>
    </xf>
    <xf numFmtId="0" fontId="9" fillId="7" borderId="10" xfId="1" applyFont="1" applyFill="1" applyBorder="1" applyAlignment="1">
      <alignment horizontal="center" vertical="center"/>
    </xf>
    <xf numFmtId="0" fontId="9" fillId="7" borderId="13" xfId="1" applyFont="1" applyFill="1" applyBorder="1" applyAlignment="1">
      <alignment horizontal="center" vertical="center"/>
    </xf>
    <xf numFmtId="1" fontId="14" fillId="7" borderId="6" xfId="1" applyNumberFormat="1" applyFont="1" applyFill="1" applyBorder="1" applyAlignment="1">
      <alignment horizontal="center" vertical="center"/>
    </xf>
    <xf numFmtId="1" fontId="9" fillId="7" borderId="15" xfId="1" applyNumberFormat="1" applyFont="1" applyFill="1" applyBorder="1" applyAlignment="1">
      <alignment horizontal="center" vertical="center"/>
    </xf>
    <xf numFmtId="1" fontId="9" fillId="7" borderId="11" xfId="1" applyNumberFormat="1" applyFont="1" applyFill="1" applyBorder="1" applyAlignment="1">
      <alignment horizontal="center" vertical="center"/>
    </xf>
    <xf numFmtId="1" fontId="9" fillId="7" borderId="8" xfId="1" applyNumberFormat="1" applyFont="1" applyFill="1" applyBorder="1" applyAlignment="1">
      <alignment horizontal="center" vertical="center"/>
    </xf>
    <xf numFmtId="1" fontId="9" fillId="7" borderId="9" xfId="1" applyNumberFormat="1" applyFont="1" applyFill="1" applyBorder="1" applyAlignment="1">
      <alignment horizontal="center" vertical="center"/>
    </xf>
    <xf numFmtId="1" fontId="9" fillId="7" borderId="7" xfId="1" applyNumberFormat="1" applyFont="1" applyFill="1" applyBorder="1" applyAlignment="1">
      <alignment horizontal="center" vertical="center"/>
    </xf>
    <xf numFmtId="1" fontId="18" fillId="12" borderId="4" xfId="1" applyNumberFormat="1" applyFont="1" applyFill="1" applyBorder="1" applyAlignment="1">
      <alignment horizontal="center" vertical="center" wrapText="1"/>
    </xf>
    <xf numFmtId="1" fontId="18" fillId="12" borderId="14" xfId="1" applyNumberFormat="1"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1" fillId="5" borderId="14" xfId="1" applyFont="1" applyFill="1" applyBorder="1" applyAlignment="1">
      <alignment horizontal="center" vertical="center" wrapText="1"/>
    </xf>
    <xf numFmtId="0" fontId="3" fillId="5" borderId="3"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4" fillId="7" borderId="4" xfId="1" applyFont="1" applyFill="1" applyBorder="1" applyAlignment="1">
      <alignment horizontal="center" vertical="center"/>
    </xf>
    <xf numFmtId="0" fontId="9" fillId="7" borderId="4"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18" fillId="0" borderId="1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9" fillId="7" borderId="12" xfId="1" applyFont="1" applyFill="1" applyBorder="1" applyAlignment="1">
      <alignment horizontal="center" vertical="center"/>
    </xf>
    <xf numFmtId="169" fontId="1" fillId="18" borderId="4" xfId="1" applyNumberFormat="1" applyFont="1" applyFill="1" applyBorder="1" applyAlignment="1">
      <alignment horizontal="center"/>
    </xf>
    <xf numFmtId="170" fontId="1" fillId="18" borderId="4" xfId="1" applyNumberFormat="1" applyFont="1" applyFill="1" applyBorder="1" applyAlignment="1">
      <alignment horizontal="center"/>
    </xf>
  </cellXfs>
  <cellStyles count="8">
    <cellStyle name="Grey" xfId="3"/>
    <cellStyle name="Input [yellow]" xfId="4"/>
    <cellStyle name="Normal" xfId="0" builtinId="0"/>
    <cellStyle name="Normal - Style1" xfId="5"/>
    <cellStyle name="Normal 2" xfId="1"/>
    <cellStyle name="Normal 3" xfId="2"/>
    <cellStyle name="Percent [2]" xfId="6"/>
    <cellStyle name="weekly" xfId="7"/>
  </cellStyles>
  <dxfs count="10">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FFCC"/>
      <color rgb="FF0000FF"/>
      <color rgb="FF009900"/>
      <color rgb="FFBCBCBC"/>
      <color rgb="FFFFFFFF"/>
      <color rgb="FFFFFF99"/>
      <color rgb="FFCCFFFF"/>
      <color rgb="FFCCFFCC"/>
      <color rgb="FFC2FFA3"/>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System Reliability &amp; System Inherent Availability Over Time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776186880096748E-2"/>
          <c:y val="8.9724519253248994E-2"/>
          <c:w val="0.86423529674729904"/>
          <c:h val="0.73280991557321207"/>
        </c:manualLayout>
      </c:layout>
      <c:lineChart>
        <c:grouping val="standard"/>
        <c:varyColors val="0"/>
        <c:ser>
          <c:idx val="0"/>
          <c:order val="0"/>
          <c:tx>
            <c:strRef>
              <c:f>'4 Example, Graph Sys Avail'!$G$4</c:f>
              <c:strCache>
                <c:ptCount val="1"/>
                <c:pt idx="0">
                  <c:v>Nλt</c:v>
                </c:pt>
              </c:strCache>
            </c:strRef>
          </c:tx>
          <c:spPr>
            <a:ln w="28575" cap="rnd">
              <a:solidFill>
                <a:schemeClr val="accent1"/>
              </a:solidFill>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Avail'!$G$5:$G$105</c:f>
            </c:numRef>
          </c:val>
          <c:smooth val="0"/>
          <c:extLst xmlns:c16r2="http://schemas.microsoft.com/office/drawing/2015/06/chart">
            <c:ext xmlns:c16="http://schemas.microsoft.com/office/drawing/2014/chart" uri="{C3380CC4-5D6E-409C-BE32-E72D297353CC}">
              <c16:uniqueId val="{00000000-E6A8-4EC8-AAD4-F4CBD81ED84B}"/>
            </c:ext>
          </c:extLst>
        </c:ser>
        <c:ser>
          <c:idx val="1"/>
          <c:order val="1"/>
          <c:tx>
            <c:strRef>
              <c:f>'4 Example, Graph Sys Avail'!$H$4</c:f>
              <c:strCache>
                <c:ptCount val="1"/>
                <c:pt idx="0">
                  <c:v>Reliability</c:v>
                </c:pt>
              </c:strCache>
            </c:strRef>
          </c:tx>
          <c:spPr>
            <a:ln w="22225" cap="rnd">
              <a:solidFill>
                <a:srgbClr val="FF0000"/>
              </a:solidFill>
              <a:prstDash val="dash"/>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Avail'!$H$5:$H$105</c:f>
              <c:numCache>
                <c:formatCode>0.000000</c:formatCode>
                <c:ptCount val="101"/>
                <c:pt idx="0">
                  <c:v>1</c:v>
                </c:pt>
                <c:pt idx="1">
                  <c:v>0.9967713525603602</c:v>
                </c:pt>
                <c:pt idx="2">
                  <c:v>0.99355312928500994</c:v>
                </c:pt>
                <c:pt idx="3">
                  <c:v>0.99034529651799774</c:v>
                </c:pt>
                <c:pt idx="4">
                  <c:v>0.98714782071203566</c:v>
                </c:pt>
                <c:pt idx="5">
                  <c:v>0.98396066842814778</c:v>
                </c:pt>
                <c:pt idx="6">
                  <c:v>0.98078380633532092</c:v>
                </c:pt>
                <c:pt idx="7">
                  <c:v>0.97761720121015627</c:v>
                </c:pt>
                <c:pt idx="8">
                  <c:v>0.97446081993652123</c:v>
                </c:pt>
                <c:pt idx="9">
                  <c:v>0.97131462950520386</c:v>
                </c:pt>
                <c:pt idx="10">
                  <c:v>0.96817859701356723</c:v>
                </c:pt>
                <c:pt idx="11">
                  <c:v>0.96505268966520541</c:v>
                </c:pt>
                <c:pt idx="12">
                  <c:v>0.96193687476960033</c:v>
                </c:pt>
                <c:pt idx="13">
                  <c:v>0.95883111974178037</c:v>
                </c:pt>
                <c:pt idx="14">
                  <c:v>0.95573539210197911</c:v>
                </c:pt>
                <c:pt idx="15">
                  <c:v>0.9526496594752959</c:v>
                </c:pt>
                <c:pt idx="16">
                  <c:v>0.94957388959135725</c:v>
                </c:pt>
                <c:pt idx="17">
                  <c:v>0.94650805028397933</c:v>
                </c:pt>
                <c:pt idx="18">
                  <c:v>0.94345210949083158</c:v>
                </c:pt>
                <c:pt idx="19">
                  <c:v>0.94040603525310118</c:v>
                </c:pt>
                <c:pt idx="20">
                  <c:v>0.93736979571515944</c:v>
                </c:pt>
                <c:pt idx="21">
                  <c:v>0.93434335912422806</c:v>
                </c:pt>
                <c:pt idx="22">
                  <c:v>0.93132669383004718</c:v>
                </c:pt>
                <c:pt idx="23">
                  <c:v>0.92831976828454466</c:v>
                </c:pt>
                <c:pt idx="24">
                  <c:v>0.92532255104150574</c:v>
                </c:pt>
                <c:pt idx="25">
                  <c:v>0.92233501075624458</c:v>
                </c:pt>
                <c:pt idx="26">
                  <c:v>0.91935711618527627</c:v>
                </c:pt>
                <c:pt idx="27">
                  <c:v>0.9163888361859901</c:v>
                </c:pt>
                <c:pt idx="28">
                  <c:v>0.9134301397163237</c:v>
                </c:pt>
                <c:pt idx="29">
                  <c:v>0.91048099583443887</c:v>
                </c:pt>
                <c:pt idx="30">
                  <c:v>0.90754137369839727</c:v>
                </c:pt>
                <c:pt idx="31">
                  <c:v>0.9046112425658388</c:v>
                </c:pt>
                <c:pt idx="32">
                  <c:v>0.90169057179365919</c:v>
                </c:pt>
                <c:pt idx="33">
                  <c:v>0.89877933083769024</c:v>
                </c:pt>
                <c:pt idx="34">
                  <c:v>0.89587748925237998</c:v>
                </c:pt>
                <c:pt idx="35">
                  <c:v>0.89298501669047436</c:v>
                </c:pt>
                <c:pt idx="36">
                  <c:v>0.89010188290269998</c:v>
                </c:pt>
                <c:pt idx="37">
                  <c:v>0.88722805773744762</c:v>
                </c:pt>
                <c:pt idx="38">
                  <c:v>0.88436351114045708</c:v>
                </c:pt>
                <c:pt idx="39">
                  <c:v>0.88150821315450256</c:v>
                </c:pt>
                <c:pt idx="40">
                  <c:v>0.87866213391907988</c:v>
                </c:pt>
                <c:pt idx="41">
                  <c:v>0.87582524367009351</c:v>
                </c:pt>
                <c:pt idx="42">
                  <c:v>0.87299751273954618</c:v>
                </c:pt>
                <c:pt idx="43">
                  <c:v>0.87017891155522775</c:v>
                </c:pt>
                <c:pt idx="44">
                  <c:v>0.8673694106404064</c:v>
                </c:pt>
                <c:pt idx="45">
                  <c:v>0.86456898061352039</c:v>
                </c:pt>
                <c:pt idx="46">
                  <c:v>0.86177759218787064</c:v>
                </c:pt>
                <c:pt idx="47">
                  <c:v>0.85899521617131425</c:v>
                </c:pt>
                <c:pt idx="48">
                  <c:v>0.85622182346595999</c:v>
                </c:pt>
                <c:pt idx="49">
                  <c:v>0.85345738506786284</c:v>
                </c:pt>
                <c:pt idx="50">
                  <c:v>0.85070187206672188</c:v>
                </c:pt>
                <c:pt idx="51">
                  <c:v>0.84795525564557683</c:v>
                </c:pt>
                <c:pt idx="52">
                  <c:v>0.84521750708050769</c:v>
                </c:pt>
                <c:pt idx="53">
                  <c:v>0.84248859774033347</c:v>
                </c:pt>
                <c:pt idx="54">
                  <c:v>0.83976849908631346</c:v>
                </c:pt>
                <c:pt idx="55">
                  <c:v>0.83705718267184825</c:v>
                </c:pt>
                <c:pt idx="56">
                  <c:v>0.83435462014218265</c:v>
                </c:pt>
                <c:pt idx="57">
                  <c:v>0.83166078323410897</c:v>
                </c:pt>
                <c:pt idx="58">
                  <c:v>0.82897564377567134</c:v>
                </c:pt>
                <c:pt idx="59">
                  <c:v>0.82629917368587136</c:v>
                </c:pt>
                <c:pt idx="60">
                  <c:v>0.82363134497437396</c:v>
                </c:pt>
                <c:pt idx="61">
                  <c:v>0.82097212974121536</c:v>
                </c:pt>
                <c:pt idx="62">
                  <c:v>0.81832150017651073</c:v>
                </c:pt>
                <c:pt idx="63">
                  <c:v>0.81567942856016373</c:v>
                </c:pt>
                <c:pt idx="64">
                  <c:v>0.81304588726157612</c:v>
                </c:pt>
                <c:pt idx="65">
                  <c:v>0.81042084873935927</c:v>
                </c:pt>
                <c:pt idx="66">
                  <c:v>0.80780428554104633</c:v>
                </c:pt>
                <c:pt idx="67">
                  <c:v>0.8051961703028041</c:v>
                </c:pt>
                <c:pt idx="68">
                  <c:v>0.80259647574914827</c:v>
                </c:pt>
                <c:pt idx="69">
                  <c:v>0.80000517469265686</c:v>
                </c:pt>
                <c:pt idx="70">
                  <c:v>0.79742224003368678</c:v>
                </c:pt>
                <c:pt idx="71">
                  <c:v>0.79484764476009018</c:v>
                </c:pt>
                <c:pt idx="72">
                  <c:v>0.79228136194693188</c:v>
                </c:pt>
                <c:pt idx="73">
                  <c:v>0.78972336475620752</c:v>
                </c:pt>
                <c:pt idx="74">
                  <c:v>0.78717362643656374</c:v>
                </c:pt>
                <c:pt idx="75">
                  <c:v>0.78463212032301732</c:v>
                </c:pt>
                <c:pt idx="76">
                  <c:v>0.78209881983667728</c:v>
                </c:pt>
                <c:pt idx="77">
                  <c:v>0.77957369848446634</c:v>
                </c:pt>
                <c:pt idx="78">
                  <c:v>0.77705672985884389</c:v>
                </c:pt>
                <c:pt idx="79">
                  <c:v>0.77454788763753024</c:v>
                </c:pt>
                <c:pt idx="80">
                  <c:v>0.77204714558323095</c:v>
                </c:pt>
                <c:pt idx="81">
                  <c:v>0.76955447754336248</c:v>
                </c:pt>
                <c:pt idx="82">
                  <c:v>0.76706985744977874</c:v>
                </c:pt>
                <c:pt idx="83">
                  <c:v>0.76459325931849864</c:v>
                </c:pt>
                <c:pt idx="84">
                  <c:v>0.76212465724943412</c:v>
                </c:pt>
                <c:pt idx="85">
                  <c:v>0.75966402542611944</c:v>
                </c:pt>
                <c:pt idx="86">
                  <c:v>0.75721133811544095</c:v>
                </c:pt>
                <c:pt idx="87">
                  <c:v>0.75476656966736821</c:v>
                </c:pt>
                <c:pt idx="88">
                  <c:v>0.75232969451468601</c:v>
                </c:pt>
                <c:pt idx="89">
                  <c:v>0.74990068717272618</c:v>
                </c:pt>
                <c:pt idx="90">
                  <c:v>0.74747952223910186</c:v>
                </c:pt>
                <c:pt idx="91">
                  <c:v>0.74506617439344136</c:v>
                </c:pt>
                <c:pt idx="92">
                  <c:v>0.74266061839712383</c:v>
                </c:pt>
                <c:pt idx="93">
                  <c:v>0.74026282909301466</c:v>
                </c:pt>
                <c:pt idx="94">
                  <c:v>0.73787278140520296</c:v>
                </c:pt>
                <c:pt idx="95">
                  <c:v>0.73549045033873917</c:v>
                </c:pt>
                <c:pt idx="96">
                  <c:v>0.73311581097937351</c:v>
                </c:pt>
                <c:pt idx="97">
                  <c:v>0.73074883849329553</c:v>
                </c:pt>
                <c:pt idx="98">
                  <c:v>0.72838950812687442</c:v>
                </c:pt>
                <c:pt idx="99">
                  <c:v>0.72603779520640011</c:v>
                </c:pt>
                <c:pt idx="100">
                  <c:v>0.72369367513782523</c:v>
                </c:pt>
              </c:numCache>
            </c:numRef>
          </c:val>
          <c:smooth val="0"/>
          <c:extLst xmlns:c16r2="http://schemas.microsoft.com/office/drawing/2015/06/chart">
            <c:ext xmlns:c16="http://schemas.microsoft.com/office/drawing/2014/chart" uri="{C3380CC4-5D6E-409C-BE32-E72D297353CC}">
              <c16:uniqueId val="{00000001-E6A8-4EC8-AAD4-F4CBD81ED84B}"/>
            </c:ext>
          </c:extLst>
        </c:ser>
        <c:ser>
          <c:idx val="2"/>
          <c:order val="2"/>
          <c:tx>
            <c:strRef>
              <c:f>'4 Example, Graph Sys Avail'!$I$4</c:f>
              <c:strCache>
                <c:ptCount val="1"/>
                <c:pt idx="0">
                  <c:v>(λ+μ)t</c:v>
                </c:pt>
              </c:strCache>
            </c:strRef>
          </c:tx>
          <c:spPr>
            <a:ln w="28575" cap="rnd">
              <a:solidFill>
                <a:schemeClr val="accent3"/>
              </a:solidFill>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Avail'!$I$5:$I$105</c:f>
            </c:numRef>
          </c:val>
          <c:smooth val="0"/>
          <c:extLst xmlns:c16r2="http://schemas.microsoft.com/office/drawing/2015/06/chart">
            <c:ext xmlns:c16="http://schemas.microsoft.com/office/drawing/2014/chart" uri="{C3380CC4-5D6E-409C-BE32-E72D297353CC}">
              <c16:uniqueId val="{00000002-E6A8-4EC8-AAD4-F4CBD81ED84B}"/>
            </c:ext>
          </c:extLst>
        </c:ser>
        <c:ser>
          <c:idx val="3"/>
          <c:order val="3"/>
          <c:tx>
            <c:strRef>
              <c:f>'4 Example, Graph Sys Avail'!$J$4</c:f>
              <c:strCache>
                <c:ptCount val="1"/>
                <c:pt idx="0">
                  <c:v>Point Availability</c:v>
                </c:pt>
              </c:strCache>
            </c:strRef>
          </c:tx>
          <c:spPr>
            <a:ln w="22225" cap="rnd">
              <a:solidFill>
                <a:schemeClr val="accent4"/>
              </a:solidFill>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Avail'!$J$5:$J$105</c:f>
              <c:numCache>
                <c:formatCode>0.000000</c:formatCode>
                <c:ptCount val="101"/>
                <c:pt idx="0">
                  <c:v>1</c:v>
                </c:pt>
                <c:pt idx="1">
                  <c:v>0.99683209260315198</c:v>
                </c:pt>
                <c:pt idx="2">
                  <c:v>0.9937925362182749</c:v>
                </c:pt>
                <c:pt idx="3">
                  <c:v>0.99087613057269353</c:v>
                </c:pt>
                <c:pt idx="4">
                  <c:v>0.98807788608810465</c:v>
                </c:pt>
                <c:pt idx="5">
                  <c:v>0.9853930153440793</c:v>
                </c:pt>
                <c:pt idx="6">
                  <c:v>0.98281692488742911</c:v>
                </c:pt>
                <c:pt idx="7">
                  <c:v>0.98034520737342534</c:v>
                </c:pt>
                <c:pt idx="8">
                  <c:v>0.97797363402542348</c:v>
                </c:pt>
                <c:pt idx="9">
                  <c:v>0.97569814739999516</c:v>
                </c:pt>
                <c:pt idx="10">
                  <c:v>0.97351485444518715</c:v>
                </c:pt>
                <c:pt idx="11">
                  <c:v>0.97142001984003212</c:v>
                </c:pt>
                <c:pt idx="12">
                  <c:v>0.9694100596039168</c:v>
                </c:pt>
                <c:pt idx="13">
                  <c:v>0.9674815349648721</c:v>
                </c:pt>
                <c:pt idx="14">
                  <c:v>0.96563114647629655</c:v>
                </c:pt>
                <c:pt idx="15">
                  <c:v>0.96385572837204636</c:v>
                </c:pt>
                <c:pt idx="16">
                  <c:v>0.96215224315023407</c:v>
                </c:pt>
                <c:pt idx="17">
                  <c:v>0.96051777637647218</c:v>
                </c:pt>
                <c:pt idx="18">
                  <c:v>0.95894953169766606</c:v>
                </c:pt>
                <c:pt idx="19">
                  <c:v>0.95744482605783032</c:v>
                </c:pt>
                <c:pt idx="20">
                  <c:v>0.95600108510774018</c:v>
                </c:pt>
                <c:pt idx="21">
                  <c:v>0.95461583880056555</c:v>
                </c:pt>
                <c:pt idx="22">
                  <c:v>0.95328671716595292</c:v>
                </c:pt>
                <c:pt idx="23">
                  <c:v>0.95201144625532463</c:v>
                </c:pt>
                <c:pt idx="24">
                  <c:v>0.95078784425145757</c:v>
                </c:pt>
                <c:pt idx="25">
                  <c:v>0.94961381773568798</c:v>
                </c:pt>
                <c:pt idx="26">
                  <c:v>0.94848735810635265</c:v>
                </c:pt>
                <c:pt idx="27">
                  <c:v>0.94740653814234133</c:v>
                </c:pt>
                <c:pt idx="28">
                  <c:v>0.94636950870588055</c:v>
                </c:pt>
                <c:pt idx="29">
                  <c:v>0.94537449557890718</c:v>
                </c:pt>
                <c:pt idx="30">
                  <c:v>0.94441979642761975</c:v>
                </c:pt>
                <c:pt idx="31">
                  <c:v>0.9435037778900135</c:v>
                </c:pt>
                <c:pt idx="32">
                  <c:v>0.94262487278141827</c:v>
                </c:pt>
                <c:pt idx="33">
                  <c:v>0.94178157741325508</c:v>
                </c:pt>
                <c:pt idx="34">
                  <c:v>0.94097244902042776</c:v>
                </c:pt>
                <c:pt idx="35">
                  <c:v>0.94019610329294512</c:v>
                </c:pt>
                <c:pt idx="36">
                  <c:v>0.93945121200755277</c:v>
                </c:pt>
                <c:pt idx="37">
                  <c:v>0.93873650075532178</c:v>
                </c:pt>
                <c:pt idx="38">
                  <c:v>0.9380507467613054</c:v>
                </c:pt>
                <c:pt idx="39">
                  <c:v>0.93739277679253641</c:v>
                </c:pt>
                <c:pt idx="40">
                  <c:v>0.93676146515078229</c:v>
                </c:pt>
                <c:pt idx="41">
                  <c:v>0.93615573174662725</c:v>
                </c:pt>
                <c:pt idx="42">
                  <c:v>0.93557454025158393</c:v>
                </c:pt>
                <c:pt idx="43">
                  <c:v>0.9350168963250749</c:v>
                </c:pt>
                <c:pt idx="44">
                  <c:v>0.93448184591324956</c:v>
                </c:pt>
                <c:pt idx="45">
                  <c:v>0.93396847361672564</c:v>
                </c:pt>
                <c:pt idx="46">
                  <c:v>0.93347590112446455</c:v>
                </c:pt>
                <c:pt idx="47">
                  <c:v>0.93300328571109825</c:v>
                </c:pt>
                <c:pt idx="48">
                  <c:v>0.93254981879514043</c:v>
                </c:pt>
                <c:pt idx="49">
                  <c:v>0.9321147245556114</c:v>
                </c:pt>
                <c:pt idx="50">
                  <c:v>0.93169725860471286</c:v>
                </c:pt>
                <c:pt idx="51">
                  <c:v>0.93129670671428044</c:v>
                </c:pt>
                <c:pt idx="52">
                  <c:v>0.9309123835938351</c:v>
                </c:pt>
                <c:pt idx="53">
                  <c:v>0.93054363171814336</c:v>
                </c:pt>
                <c:pt idx="54">
                  <c:v>0.9301898202022798</c:v>
                </c:pt>
                <c:pt idx="55">
                  <c:v>0.92985034372226771</c:v>
                </c:pt>
                <c:pt idx="56">
                  <c:v>0.92952462147945125</c:v>
                </c:pt>
                <c:pt idx="57">
                  <c:v>0.92921209620682677</c:v>
                </c:pt>
                <c:pt idx="58">
                  <c:v>0.92891223321563376</c:v>
                </c:pt>
                <c:pt idx="59">
                  <c:v>0.92862451948057445</c:v>
                </c:pt>
                <c:pt idx="60">
                  <c:v>0.92834846276209637</c:v>
                </c:pt>
                <c:pt idx="61">
                  <c:v>0.92808359076423652</c:v>
                </c:pt>
                <c:pt idx="62">
                  <c:v>0.92782945032658648</c:v>
                </c:pt>
                <c:pt idx="63">
                  <c:v>0.92758560664899548</c:v>
                </c:pt>
                <c:pt idx="64">
                  <c:v>0.92735164254768665</c:v>
                </c:pt>
                <c:pt idx="65">
                  <c:v>0.92712715774151044</c:v>
                </c:pt>
                <c:pt idx="66">
                  <c:v>0.9269117681671184</c:v>
                </c:pt>
                <c:pt idx="67">
                  <c:v>0.92670510532188155</c:v>
                </c:pt>
                <c:pt idx="68">
                  <c:v>0.92650681563343251</c:v>
                </c:pt>
                <c:pt idx="69">
                  <c:v>0.92631655985475025</c:v>
                </c:pt>
                <c:pt idx="70">
                  <c:v>0.92613401248375438</c:v>
                </c:pt>
                <c:pt idx="71">
                  <c:v>0.92595886120641413</c:v>
                </c:pt>
                <c:pt idx="72">
                  <c:v>0.92579080636242206</c:v>
                </c:pt>
                <c:pt idx="73">
                  <c:v>0.92562956043251454</c:v>
                </c:pt>
                <c:pt idx="74">
                  <c:v>0.92547484754656539</c:v>
                </c:pt>
                <c:pt idx="75">
                  <c:v>0.92532640301160929</c:v>
                </c:pt>
                <c:pt idx="76">
                  <c:v>0.92518397285898701</c:v>
                </c:pt>
                <c:pt idx="77">
                  <c:v>0.92504731340984003</c:v>
                </c:pt>
                <c:pt idx="78">
                  <c:v>0.92491619085820809</c:v>
                </c:pt>
                <c:pt idx="79">
                  <c:v>0.92479038087101884</c:v>
                </c:pt>
                <c:pt idx="80">
                  <c:v>0.92466966820428398</c:v>
                </c:pt>
                <c:pt idx="81">
                  <c:v>0.92455384633484605</c:v>
                </c:pt>
                <c:pt idx="82">
                  <c:v>0.92444271710704451</c:v>
                </c:pt>
                <c:pt idx="83">
                  <c:v>0.92433609039369846</c:v>
                </c:pt>
                <c:pt idx="84">
                  <c:v>0.92423378377082421</c:v>
                </c:pt>
                <c:pt idx="85">
                  <c:v>0.92413562220553302</c:v>
                </c:pt>
                <c:pt idx="86">
                  <c:v>0.92404143775657233</c:v>
                </c:pt>
                <c:pt idx="87">
                  <c:v>0.92395106928700177</c:v>
                </c:pt>
                <c:pt idx="88">
                  <c:v>0.92386436218850887</c:v>
                </c:pt>
                <c:pt idx="89">
                  <c:v>0.92378116811689548</c:v>
                </c:pt>
                <c:pt idx="90">
                  <c:v>0.92370134473828014</c:v>
                </c:pt>
                <c:pt idx="91">
                  <c:v>0.92362475548558498</c:v>
                </c:pt>
                <c:pt idx="92">
                  <c:v>0.9235512693248864</c:v>
                </c:pt>
                <c:pt idx="93">
                  <c:v>0.92348076053123496</c:v>
                </c:pt>
                <c:pt idx="94">
                  <c:v>0.92341310847355595</c:v>
                </c:pt>
                <c:pt idx="95">
                  <c:v>0.92334819740826624</c:v>
                </c:pt>
                <c:pt idx="96">
                  <c:v>0.92328591628125278</c:v>
                </c:pt>
                <c:pt idx="97">
                  <c:v>0.92322615853787304</c:v>
                </c:pt>
                <c:pt idx="98">
                  <c:v>0.92316882194065553</c:v>
                </c:pt>
                <c:pt idx="99">
                  <c:v>0.92311380839438428</c:v>
                </c:pt>
                <c:pt idx="100">
                  <c:v>0.92306102377827148</c:v>
                </c:pt>
              </c:numCache>
            </c:numRef>
          </c:val>
          <c:smooth val="0"/>
          <c:extLst xmlns:c16r2="http://schemas.microsoft.com/office/drawing/2015/06/chart">
            <c:ext xmlns:c16="http://schemas.microsoft.com/office/drawing/2014/chart" uri="{C3380CC4-5D6E-409C-BE32-E72D297353CC}">
              <c16:uniqueId val="{00000003-E6A8-4EC8-AAD4-F4CBD81ED84B}"/>
            </c:ext>
          </c:extLst>
        </c:ser>
        <c:ser>
          <c:idx val="4"/>
          <c:order val="4"/>
          <c:tx>
            <c:strRef>
              <c:f>'4 Example, Graph Sys Avail'!$K$4</c:f>
              <c:strCache>
                <c:ptCount val="1"/>
                <c:pt idx="0">
                  <c:v>Average Availability</c:v>
                </c:pt>
              </c:strCache>
            </c:strRef>
          </c:tx>
          <c:spPr>
            <a:ln w="22225" cap="rnd">
              <a:solidFill>
                <a:srgbClr val="0070C0"/>
              </a:solidFill>
              <a:prstDash val="sysDash"/>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Avail'!$K$5:$K$105</c:f>
              <c:numCache>
                <c:formatCode>0.000000</c:formatCode>
                <c:ptCount val="101"/>
                <c:pt idx="1">
                  <c:v>0.99840512798073378</c:v>
                </c:pt>
                <c:pt idx="2">
                  <c:v>0.99685348321877698</c:v>
                </c:pt>
                <c:pt idx="3">
                  <c:v>0.99534374944104786</c:v>
                </c:pt>
                <c:pt idx="4">
                  <c:v>0.99387465309771594</c:v>
                </c:pt>
                <c:pt idx="5">
                  <c:v>0.9924449619182909</c:v>
                </c:pt>
                <c:pt idx="6">
                  <c:v>0.99105348351789391</c:v>
                </c:pt>
                <c:pt idx="7">
                  <c:v>0.98969906405192987</c:v>
                </c:pt>
                <c:pt idx="8">
                  <c:v>0.98838058691744579</c:v>
                </c:pt>
                <c:pt idx="9">
                  <c:v>0.98709697149952003</c:v>
                </c:pt>
                <c:pt idx="10">
                  <c:v>0.98584717196108873</c:v>
                </c:pt>
                <c:pt idx="11">
                  <c:v>0.98463017607467174</c:v>
                </c:pt>
                <c:pt idx="12">
                  <c:v>0.98344500409451641</c:v>
                </c:pt>
                <c:pt idx="13">
                  <c:v>0.98229070766773086</c:v>
                </c:pt>
                <c:pt idx="14">
                  <c:v>0.98116636878302821</c:v>
                </c:pt>
                <c:pt idx="15">
                  <c:v>0.98007109875575571</c:v>
                </c:pt>
                <c:pt idx="16">
                  <c:v>0.97900403724792684</c:v>
                </c:pt>
                <c:pt idx="17">
                  <c:v>0.97796435132202386</c:v>
                </c:pt>
                <c:pt idx="18">
                  <c:v>0.9769512345273792</c:v>
                </c:pt>
                <c:pt idx="19">
                  <c:v>0.97596390601798888</c:v>
                </c:pt>
                <c:pt idx="20">
                  <c:v>0.97500160970065275</c:v>
                </c:pt>
                <c:pt idx="21">
                  <c:v>0.97406361341237324</c:v>
                </c:pt>
                <c:pt idx="22">
                  <c:v>0.97314920812598549</c:v>
                </c:pt>
                <c:pt idx="23">
                  <c:v>0.97225770718302607</c:v>
                </c:pt>
                <c:pt idx="24">
                  <c:v>0.97138844555288517</c:v>
                </c:pt>
                <c:pt idx="25">
                  <c:v>0.97054077911731984</c:v>
                </c:pt>
                <c:pt idx="26">
                  <c:v>0.96971408397943804</c:v>
                </c:pt>
                <c:pt idx="27">
                  <c:v>0.96890775579629851</c:v>
                </c:pt>
                <c:pt idx="28">
                  <c:v>0.968121209134297</c:v>
                </c:pt>
                <c:pt idx="29">
                  <c:v>0.96735387684654361</c:v>
                </c:pt>
                <c:pt idx="30">
                  <c:v>0.96660520947146089</c:v>
                </c:pt>
                <c:pt idx="31">
                  <c:v>0.96587467465186272</c:v>
                </c:pt>
                <c:pt idx="32">
                  <c:v>0.96516175657379655</c:v>
                </c:pt>
                <c:pt idx="33">
                  <c:v>0.96446595542446267</c:v>
                </c:pt>
                <c:pt idx="34">
                  <c:v>0.96378678686854147</c:v>
                </c:pt>
                <c:pt idx="35">
                  <c:v>0.96312378154229084</c:v>
                </c:pt>
                <c:pt idx="36">
                  <c:v>0.96247648456479207</c:v>
                </c:pt>
                <c:pt idx="37">
                  <c:v>0.96184445506574989</c:v>
                </c:pt>
                <c:pt idx="38">
                  <c:v>0.96122726572926864</c:v>
                </c:pt>
                <c:pt idx="39">
                  <c:v>0.96062450235305252</c:v>
                </c:pt>
                <c:pt idx="40">
                  <c:v>0.96003576342249064</c:v>
                </c:pt>
                <c:pt idx="41">
                  <c:v>0.95946065969911409</c:v>
                </c:pt>
                <c:pt idx="42">
                  <c:v>0.95889881382292408</c:v>
                </c:pt>
                <c:pt idx="43">
                  <c:v>0.95834985992811206</c:v>
                </c:pt>
                <c:pt idx="44">
                  <c:v>0.95781344327170725</c:v>
                </c:pt>
                <c:pt idx="45">
                  <c:v>0.95728921987470539</c:v>
                </c:pt>
                <c:pt idx="46">
                  <c:v>0.95677685617524655</c:v>
                </c:pt>
                <c:pt idx="47">
                  <c:v>0.95627602869342565</c:v>
                </c:pt>
                <c:pt idx="48">
                  <c:v>0.95578642370733491</c:v>
                </c:pt>
                <c:pt idx="49">
                  <c:v>0.95530773693995052</c:v>
                </c:pt>
                <c:pt idx="50">
                  <c:v>0.95483967325648944</c:v>
                </c:pt>
                <c:pt idx="51">
                  <c:v>0.95438194637187634</c:v>
                </c:pt>
                <c:pt idx="52">
                  <c:v>0.95393427856797286</c:v>
                </c:pt>
                <c:pt idx="53">
                  <c:v>0.95349640042023276</c:v>
                </c:pt>
                <c:pt idx="54">
                  <c:v>0.95306805053346044</c:v>
                </c:pt>
                <c:pt idx="55">
                  <c:v>0.95264897528635872</c:v>
                </c:pt>
                <c:pt idx="56">
                  <c:v>0.95223892858456649</c:v>
                </c:pt>
                <c:pt idx="57">
                  <c:v>0.95183767162189259</c:v>
                </c:pt>
                <c:pt idx="58">
                  <c:v>0.95144497264946892</c:v>
                </c:pt>
                <c:pt idx="59">
                  <c:v>0.95106060675254722</c:v>
                </c:pt>
                <c:pt idx="60">
                  <c:v>0.95068435563468312</c:v>
                </c:pt>
                <c:pt idx="61">
                  <c:v>0.95031600740905098</c:v>
                </c:pt>
                <c:pt idx="62">
                  <c:v>0.94995535639664896</c:v>
                </c:pt>
                <c:pt idx="63">
                  <c:v>0.94960220293115771</c:v>
                </c:pt>
                <c:pt idx="64">
                  <c:v>0.94925635317022738</c:v>
                </c:pt>
                <c:pt idx="65">
                  <c:v>0.94891761891297222</c:v>
                </c:pt>
                <c:pt idx="66">
                  <c:v>0.94858581742346426</c:v>
                </c:pt>
                <c:pt idx="67">
                  <c:v>0.94826077126001929</c:v>
                </c:pt>
                <c:pt idx="68">
                  <c:v>0.94794230811008129</c:v>
                </c:pt>
                <c:pt idx="69">
                  <c:v>0.94763026063051292</c:v>
                </c:pt>
                <c:pt idx="70">
                  <c:v>0.94732446629311073</c:v>
                </c:pt>
                <c:pt idx="71">
                  <c:v>0.94702476723516738</c:v>
                </c:pt>
                <c:pt idx="72">
                  <c:v>0.94673101011490957</c:v>
                </c:pt>
                <c:pt idx="73">
                  <c:v>0.94644304597164852</c:v>
                </c:pt>
                <c:pt idx="74">
                  <c:v>0.94616073009048207</c:v>
                </c:pt>
                <c:pt idx="75">
                  <c:v>0.94588392187139569</c:v>
                </c:pt>
                <c:pt idx="76">
                  <c:v>0.94561248470261439</c:v>
                </c:pt>
                <c:pt idx="77">
                  <c:v>0.94534628583806224</c:v>
                </c:pt>
                <c:pt idx="78">
                  <c:v>0.9450851962787904</c:v>
                </c:pt>
                <c:pt idx="79">
                  <c:v>0.94482909065824128</c:v>
                </c:pt>
                <c:pt idx="80">
                  <c:v>0.94457784713122028</c:v>
                </c:pt>
                <c:pt idx="81">
                  <c:v>0.94433134726644985</c:v>
                </c:pt>
                <c:pt idx="82">
                  <c:v>0.94408947594258552</c:v>
                </c:pt>
                <c:pt idx="83">
                  <c:v>0.94385212124757956</c:v>
                </c:pt>
                <c:pt idx="84">
                  <c:v>0.94361917438127929</c:v>
                </c:pt>
                <c:pt idx="85">
                  <c:v>0.94339052956115099</c:v>
                </c:pt>
                <c:pt idx="86">
                  <c:v>0.94316608393102763</c:v>
                </c:pt>
                <c:pt idx="87">
                  <c:v>0.94294573747277677</c:v>
                </c:pt>
                <c:pt idx="88">
                  <c:v>0.94272939292079339</c:v>
                </c:pt>
                <c:pt idx="89">
                  <c:v>0.94251695567922245</c:v>
                </c:pt>
                <c:pt idx="90">
                  <c:v>0.94230833374182088</c:v>
                </c:pt>
                <c:pt idx="91">
                  <c:v>0.9421034376143721</c:v>
                </c:pt>
                <c:pt idx="92">
                  <c:v>0.94190218023956607</c:v>
                </c:pt>
                <c:pt idx="93">
                  <c:v>0.94170447692426584</c:v>
                </c:pt>
                <c:pt idx="94">
                  <c:v>0.94151024526908056</c:v>
                </c:pt>
                <c:pt idx="95">
                  <c:v>0.94131940510016709</c:v>
                </c:pt>
                <c:pt idx="96">
                  <c:v>0.94113187840318968</c:v>
                </c:pt>
                <c:pt idx="97">
                  <c:v>0.94094758925936395</c:v>
                </c:pt>
                <c:pt idx="98">
                  <c:v>0.94076646378351703</c:v>
                </c:pt>
                <c:pt idx="99">
                  <c:v>0.94058843006409876</c:v>
                </c:pt>
                <c:pt idx="100">
                  <c:v>0.94041341810507795</c:v>
                </c:pt>
              </c:numCache>
            </c:numRef>
          </c:val>
          <c:smooth val="0"/>
          <c:extLst xmlns:c16r2="http://schemas.microsoft.com/office/drawing/2015/06/chart">
            <c:ext xmlns:c16="http://schemas.microsoft.com/office/drawing/2014/chart" uri="{C3380CC4-5D6E-409C-BE32-E72D297353CC}">
              <c16:uniqueId val="{00000004-E6A8-4EC8-AAD4-F4CBD81ED84B}"/>
            </c:ext>
          </c:extLst>
        </c:ser>
        <c:ser>
          <c:idx val="5"/>
          <c:order val="5"/>
          <c:tx>
            <c:strRef>
              <c:f>'4 Example, Graph Sys Avail'!$L$4</c:f>
              <c:strCache>
                <c:ptCount val="1"/>
                <c:pt idx="0">
                  <c:v>Limiting Availability</c:v>
                </c:pt>
              </c:strCache>
            </c:strRef>
          </c:tx>
          <c:spPr>
            <a:ln w="22225" cap="rnd">
              <a:solidFill>
                <a:srgbClr val="009900"/>
              </a:solidFill>
              <a:prstDash val="dashDot"/>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Avail'!$L$5:$L$105</c:f>
              <c:numCache>
                <c:formatCode>0.000000</c:formatCode>
                <c:ptCount val="101"/>
                <c:pt idx="0">
                  <c:v>0.92181100000000016</c:v>
                </c:pt>
                <c:pt idx="1">
                  <c:v>0.92181100000000016</c:v>
                </c:pt>
                <c:pt idx="2">
                  <c:v>0.92181100000000016</c:v>
                </c:pt>
                <c:pt idx="3">
                  <c:v>0.92181100000000016</c:v>
                </c:pt>
                <c:pt idx="4">
                  <c:v>0.92181100000000016</c:v>
                </c:pt>
                <c:pt idx="5">
                  <c:v>0.92181100000000016</c:v>
                </c:pt>
                <c:pt idx="6">
                  <c:v>0.92181100000000016</c:v>
                </c:pt>
                <c:pt idx="7">
                  <c:v>0.92181100000000016</c:v>
                </c:pt>
                <c:pt idx="8">
                  <c:v>0.92181100000000016</c:v>
                </c:pt>
                <c:pt idx="9">
                  <c:v>0.92181100000000016</c:v>
                </c:pt>
                <c:pt idx="10">
                  <c:v>0.92181100000000016</c:v>
                </c:pt>
                <c:pt idx="11">
                  <c:v>0.92181100000000016</c:v>
                </c:pt>
                <c:pt idx="12">
                  <c:v>0.92181100000000016</c:v>
                </c:pt>
                <c:pt idx="13">
                  <c:v>0.92181100000000016</c:v>
                </c:pt>
                <c:pt idx="14">
                  <c:v>0.92181100000000016</c:v>
                </c:pt>
                <c:pt idx="15">
                  <c:v>0.92181100000000016</c:v>
                </c:pt>
                <c:pt idx="16">
                  <c:v>0.92181100000000016</c:v>
                </c:pt>
                <c:pt idx="17">
                  <c:v>0.92181100000000016</c:v>
                </c:pt>
                <c:pt idx="18">
                  <c:v>0.92181100000000016</c:v>
                </c:pt>
                <c:pt idx="19">
                  <c:v>0.92181100000000016</c:v>
                </c:pt>
                <c:pt idx="20">
                  <c:v>0.92181100000000016</c:v>
                </c:pt>
                <c:pt idx="21">
                  <c:v>0.92181100000000016</c:v>
                </c:pt>
                <c:pt idx="22">
                  <c:v>0.92181100000000016</c:v>
                </c:pt>
                <c:pt idx="23">
                  <c:v>0.92181100000000016</c:v>
                </c:pt>
                <c:pt idx="24">
                  <c:v>0.92181100000000016</c:v>
                </c:pt>
                <c:pt idx="25">
                  <c:v>0.92181100000000016</c:v>
                </c:pt>
                <c:pt idx="26">
                  <c:v>0.92181100000000016</c:v>
                </c:pt>
                <c:pt idx="27">
                  <c:v>0.92181100000000016</c:v>
                </c:pt>
                <c:pt idx="28">
                  <c:v>0.92181100000000016</c:v>
                </c:pt>
                <c:pt idx="29">
                  <c:v>0.92181100000000016</c:v>
                </c:pt>
                <c:pt idx="30">
                  <c:v>0.92181100000000016</c:v>
                </c:pt>
                <c:pt idx="31">
                  <c:v>0.92181100000000016</c:v>
                </c:pt>
                <c:pt idx="32">
                  <c:v>0.92181100000000016</c:v>
                </c:pt>
                <c:pt idx="33">
                  <c:v>0.92181100000000016</c:v>
                </c:pt>
                <c:pt idx="34">
                  <c:v>0.92181100000000016</c:v>
                </c:pt>
                <c:pt idx="35">
                  <c:v>0.92181100000000016</c:v>
                </c:pt>
                <c:pt idx="36">
                  <c:v>0.92181100000000016</c:v>
                </c:pt>
                <c:pt idx="37">
                  <c:v>0.92181100000000016</c:v>
                </c:pt>
                <c:pt idx="38">
                  <c:v>0.92181100000000016</c:v>
                </c:pt>
                <c:pt idx="39">
                  <c:v>0.92181100000000016</c:v>
                </c:pt>
                <c:pt idx="40">
                  <c:v>0.92181100000000016</c:v>
                </c:pt>
                <c:pt idx="41">
                  <c:v>0.92181100000000016</c:v>
                </c:pt>
                <c:pt idx="42">
                  <c:v>0.92181100000000016</c:v>
                </c:pt>
                <c:pt idx="43">
                  <c:v>0.92181100000000016</c:v>
                </c:pt>
                <c:pt idx="44">
                  <c:v>0.92181100000000016</c:v>
                </c:pt>
                <c:pt idx="45">
                  <c:v>0.92181100000000016</c:v>
                </c:pt>
                <c:pt idx="46">
                  <c:v>0.92181100000000016</c:v>
                </c:pt>
                <c:pt idx="47">
                  <c:v>0.92181100000000016</c:v>
                </c:pt>
                <c:pt idx="48">
                  <c:v>0.92181100000000016</c:v>
                </c:pt>
                <c:pt idx="49">
                  <c:v>0.92181100000000016</c:v>
                </c:pt>
                <c:pt idx="50">
                  <c:v>0.92181100000000016</c:v>
                </c:pt>
                <c:pt idx="51">
                  <c:v>0.92181100000000016</c:v>
                </c:pt>
                <c:pt idx="52">
                  <c:v>0.92181100000000016</c:v>
                </c:pt>
                <c:pt idx="53">
                  <c:v>0.92181100000000016</c:v>
                </c:pt>
                <c:pt idx="54">
                  <c:v>0.92181100000000016</c:v>
                </c:pt>
                <c:pt idx="55">
                  <c:v>0.92181100000000016</c:v>
                </c:pt>
                <c:pt idx="56">
                  <c:v>0.92181100000000016</c:v>
                </c:pt>
                <c:pt idx="57">
                  <c:v>0.92181100000000016</c:v>
                </c:pt>
                <c:pt idx="58">
                  <c:v>0.92181100000000016</c:v>
                </c:pt>
                <c:pt idx="59">
                  <c:v>0.92181100000000016</c:v>
                </c:pt>
                <c:pt idx="60">
                  <c:v>0.92181100000000016</c:v>
                </c:pt>
                <c:pt idx="61">
                  <c:v>0.92181100000000016</c:v>
                </c:pt>
                <c:pt idx="62">
                  <c:v>0.92181100000000016</c:v>
                </c:pt>
                <c:pt idx="63">
                  <c:v>0.92181100000000016</c:v>
                </c:pt>
                <c:pt idx="64">
                  <c:v>0.92181100000000016</c:v>
                </c:pt>
                <c:pt idx="65">
                  <c:v>0.92181100000000016</c:v>
                </c:pt>
                <c:pt idx="66">
                  <c:v>0.92181100000000016</c:v>
                </c:pt>
                <c:pt idx="67">
                  <c:v>0.92181100000000016</c:v>
                </c:pt>
                <c:pt idx="68">
                  <c:v>0.92181100000000016</c:v>
                </c:pt>
                <c:pt idx="69">
                  <c:v>0.92181100000000016</c:v>
                </c:pt>
                <c:pt idx="70">
                  <c:v>0.92181100000000016</c:v>
                </c:pt>
                <c:pt idx="71">
                  <c:v>0.92181100000000016</c:v>
                </c:pt>
                <c:pt idx="72">
                  <c:v>0.92181100000000016</c:v>
                </c:pt>
                <c:pt idx="73">
                  <c:v>0.92181100000000016</c:v>
                </c:pt>
                <c:pt idx="74">
                  <c:v>0.92181100000000016</c:v>
                </c:pt>
                <c:pt idx="75">
                  <c:v>0.92181100000000016</c:v>
                </c:pt>
                <c:pt idx="76">
                  <c:v>0.92181100000000016</c:v>
                </c:pt>
                <c:pt idx="77">
                  <c:v>0.92181100000000016</c:v>
                </c:pt>
                <c:pt idx="78">
                  <c:v>0.92181100000000016</c:v>
                </c:pt>
                <c:pt idx="79">
                  <c:v>0.92181100000000016</c:v>
                </c:pt>
                <c:pt idx="80">
                  <c:v>0.92181100000000016</c:v>
                </c:pt>
                <c:pt idx="81">
                  <c:v>0.92181100000000016</c:v>
                </c:pt>
                <c:pt idx="82">
                  <c:v>0.92181100000000016</c:v>
                </c:pt>
                <c:pt idx="83">
                  <c:v>0.92181100000000016</c:v>
                </c:pt>
                <c:pt idx="84">
                  <c:v>0.92181100000000016</c:v>
                </c:pt>
                <c:pt idx="85">
                  <c:v>0.92181100000000016</c:v>
                </c:pt>
                <c:pt idx="86">
                  <c:v>0.92181100000000016</c:v>
                </c:pt>
                <c:pt idx="87">
                  <c:v>0.92181100000000016</c:v>
                </c:pt>
                <c:pt idx="88">
                  <c:v>0.92181100000000016</c:v>
                </c:pt>
                <c:pt idx="89">
                  <c:v>0.92181100000000016</c:v>
                </c:pt>
                <c:pt idx="90">
                  <c:v>0.92181100000000016</c:v>
                </c:pt>
                <c:pt idx="91">
                  <c:v>0.92181100000000016</c:v>
                </c:pt>
                <c:pt idx="92">
                  <c:v>0.92181100000000016</c:v>
                </c:pt>
                <c:pt idx="93">
                  <c:v>0.92181100000000016</c:v>
                </c:pt>
                <c:pt idx="94">
                  <c:v>0.92181100000000016</c:v>
                </c:pt>
                <c:pt idx="95">
                  <c:v>0.92181100000000016</c:v>
                </c:pt>
                <c:pt idx="96">
                  <c:v>0.92181100000000016</c:v>
                </c:pt>
                <c:pt idx="97">
                  <c:v>0.92181100000000016</c:v>
                </c:pt>
                <c:pt idx="98">
                  <c:v>0.92181100000000016</c:v>
                </c:pt>
                <c:pt idx="99">
                  <c:v>0.92181100000000016</c:v>
                </c:pt>
                <c:pt idx="100">
                  <c:v>0.92181100000000016</c:v>
                </c:pt>
              </c:numCache>
            </c:numRef>
          </c:val>
          <c:smooth val="0"/>
          <c:extLst xmlns:c16r2="http://schemas.microsoft.com/office/drawing/2015/06/chart">
            <c:ext xmlns:c16="http://schemas.microsoft.com/office/drawing/2014/chart" uri="{C3380CC4-5D6E-409C-BE32-E72D297353CC}">
              <c16:uniqueId val="{00000005-E6A8-4EC8-AAD4-F4CBD81ED84B}"/>
            </c:ext>
          </c:extLst>
        </c:ser>
        <c:dLbls>
          <c:showLegendKey val="0"/>
          <c:showVal val="0"/>
          <c:showCatName val="0"/>
          <c:showSerName val="0"/>
          <c:showPercent val="0"/>
          <c:showBubbleSize val="0"/>
        </c:dLbls>
        <c:smooth val="0"/>
        <c:axId val="171319864"/>
        <c:axId val="171320648"/>
      </c:lineChart>
      <c:catAx>
        <c:axId val="17131986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latin typeface="Arial" panose="020B0604020202020204" pitchFamily="34" charset="0"/>
                    <a:cs typeface="Arial" panose="020B0604020202020204" pitchFamily="34" charset="0"/>
                  </a:rPr>
                  <a:t>Mission Time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71320648"/>
        <c:crosses val="autoZero"/>
        <c:auto val="1"/>
        <c:lblAlgn val="ctr"/>
        <c:lblOffset val="100"/>
        <c:tickLblSkip val="5"/>
        <c:noMultiLvlLbl val="0"/>
      </c:catAx>
      <c:valAx>
        <c:axId val="171320648"/>
        <c:scaling>
          <c:orientation val="minMax"/>
          <c:max val="1"/>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Probability of </a:t>
                </a:r>
                <a:r>
                  <a:rPr lang="en-US" baseline="0">
                    <a:solidFill>
                      <a:sysClr val="windowText" lastClr="000000"/>
                    </a:solidFill>
                    <a:latin typeface="Arial" panose="020B0604020202020204" pitchFamily="34" charset="0"/>
                    <a:cs typeface="Arial" panose="020B0604020202020204" pitchFamily="34" charset="0"/>
                  </a:rPr>
                  <a:t>Success</a:t>
                </a:r>
                <a:endParaRPr lang="en-US">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2149398916351742E-2"/>
              <c:y val="0.3982654322872308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71319864"/>
        <c:crosses val="autoZero"/>
        <c:crossBetween val="between"/>
      </c:valAx>
      <c:spPr>
        <a:noFill/>
        <a:ln>
          <a:noFill/>
        </a:ln>
        <a:effectLst/>
      </c:spPr>
    </c:plotArea>
    <c:legend>
      <c:legendPos val="b"/>
      <c:layout>
        <c:manualLayout>
          <c:xMode val="edge"/>
          <c:yMode val="edge"/>
          <c:x val="0.15633057711374476"/>
          <c:y val="0.93526190708505641"/>
          <c:w val="0.71329036419458414"/>
          <c:h val="4.30458549570713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oddFooter>&amp;L160726 Tim.Adams@NASA.gov</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Reliability &amp; Inherent Availability Over Time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776186880096748E-2"/>
          <c:y val="8.9724519253248994E-2"/>
          <c:w val="0.86423529674729904"/>
          <c:h val="0.73280991557321207"/>
        </c:manualLayout>
      </c:layout>
      <c:lineChart>
        <c:grouping val="standard"/>
        <c:varyColors val="0"/>
        <c:ser>
          <c:idx val="0"/>
          <c:order val="0"/>
          <c:tx>
            <c:strRef>
              <c:f>'4 Example, Graph Sys Avail'!$G$4</c:f>
              <c:strCache>
                <c:ptCount val="1"/>
                <c:pt idx="0">
                  <c:v>Nλt</c:v>
                </c:pt>
              </c:strCache>
            </c:strRef>
          </c:tx>
          <c:spPr>
            <a:ln w="28575" cap="rnd">
              <a:solidFill>
                <a:schemeClr val="accent1"/>
              </a:solidFill>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Avail'!$G$5:$G$105</c:f>
            </c:numRef>
          </c:val>
          <c:smooth val="0"/>
          <c:extLst xmlns:c16r2="http://schemas.microsoft.com/office/drawing/2015/06/chart">
            <c:ext xmlns:c16="http://schemas.microsoft.com/office/drawing/2014/chart" uri="{C3380CC4-5D6E-409C-BE32-E72D297353CC}">
              <c16:uniqueId val="{00000000-C898-4F02-9562-D9160A3DF351}"/>
            </c:ext>
          </c:extLst>
        </c:ser>
        <c:ser>
          <c:idx val="1"/>
          <c:order val="1"/>
          <c:tx>
            <c:strRef>
              <c:f>'5 TOOL, Graph Sys Avail '!$H$4</c:f>
              <c:strCache>
                <c:ptCount val="1"/>
                <c:pt idx="0">
                  <c:v>Reliability</c:v>
                </c:pt>
              </c:strCache>
            </c:strRef>
          </c:tx>
          <c:spPr>
            <a:ln w="22225" cap="rnd">
              <a:solidFill>
                <a:srgbClr val="FF0000"/>
              </a:solidFill>
              <a:prstDash val="dash"/>
              <a:round/>
            </a:ln>
            <a:effectLst/>
          </c:spPr>
          <c:marker>
            <c:symbol val="none"/>
          </c:marker>
          <c:cat>
            <c:numRef>
              <c:f>'5 TOOL, Graph Sys Avail '!$F$5:$F$105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'5 TOOL, Graph Sys Avail '!$H$5:$H$105</c:f>
              <c:numCache>
                <c:formatCode>0.000000</c:formatCode>
                <c:ptCount val="101"/>
                <c:pt idx="0">
                  <c:v>1</c:v>
                </c:pt>
                <c:pt idx="1">
                  <c:v>0.99800199866733308</c:v>
                </c:pt>
                <c:pt idx="2">
                  <c:v>0.99600798934399148</c:v>
                </c:pt>
                <c:pt idx="3">
                  <c:v>0.99401796405393528</c:v>
                </c:pt>
                <c:pt idx="4">
                  <c:v>0.99203191483706066</c:v>
                </c:pt>
                <c:pt idx="5">
                  <c:v>0.99004983374916811</c:v>
                </c:pt>
                <c:pt idx="6">
                  <c:v>0.98807171286193052</c:v>
                </c:pt>
                <c:pt idx="7">
                  <c:v>0.98609754426286189</c:v>
                </c:pt>
                <c:pt idx="8">
                  <c:v>0.98412732005528514</c:v>
                </c:pt>
                <c:pt idx="9">
                  <c:v>0.98216103235830077</c:v>
                </c:pt>
                <c:pt idx="10">
                  <c:v>0.98019867330675525</c:v>
                </c:pt>
                <c:pt idx="11">
                  <c:v>0.97824023505121005</c:v>
                </c:pt>
                <c:pt idx="12">
                  <c:v>0.97628570975790929</c:v>
                </c:pt>
                <c:pt idx="13">
                  <c:v>0.97433508960874937</c:v>
                </c:pt>
                <c:pt idx="14">
                  <c:v>0.97238836680124685</c:v>
                </c:pt>
                <c:pt idx="15">
                  <c:v>0.97044553354850815</c:v>
                </c:pt>
                <c:pt idx="16">
                  <c:v>0.9685065820791976</c:v>
                </c:pt>
                <c:pt idx="17">
                  <c:v>0.96657150463750663</c:v>
                </c:pt>
                <c:pt idx="18">
                  <c:v>0.96464029348312308</c:v>
                </c:pt>
                <c:pt idx="19">
                  <c:v>0.96271294089119952</c:v>
                </c:pt>
                <c:pt idx="20">
                  <c:v>0.96078943915232318</c:v>
                </c:pt>
                <c:pt idx="21">
                  <c:v>0.95886978057248451</c:v>
                </c:pt>
                <c:pt idx="22">
                  <c:v>0.95695395747304668</c:v>
                </c:pt>
                <c:pt idx="23">
                  <c:v>0.95504196219071469</c:v>
                </c:pt>
                <c:pt idx="24">
                  <c:v>0.95313378707750473</c:v>
                </c:pt>
                <c:pt idx="25">
                  <c:v>0.95122942450071402</c:v>
                </c:pt>
                <c:pt idx="26">
                  <c:v>0.94932886684288953</c:v>
                </c:pt>
                <c:pt idx="27">
                  <c:v>0.94743210650179832</c:v>
                </c:pt>
                <c:pt idx="28">
                  <c:v>0.94553913589039629</c:v>
                </c:pt>
                <c:pt idx="29">
                  <c:v>0.94364994743679853</c:v>
                </c:pt>
                <c:pt idx="30">
                  <c:v>0.94176453358424872</c:v>
                </c:pt>
                <c:pt idx="31">
                  <c:v>0.93988288679108889</c:v>
                </c:pt>
                <c:pt idx="32">
                  <c:v>0.93800499953072947</c:v>
                </c:pt>
                <c:pt idx="33">
                  <c:v>0.93613086429161885</c:v>
                </c:pt>
                <c:pt idx="34">
                  <c:v>0.93426047357721353</c:v>
                </c:pt>
                <c:pt idx="35">
                  <c:v>0.93239381990594827</c:v>
                </c:pt>
                <c:pt idx="36">
                  <c:v>0.93053089581120574</c:v>
                </c:pt>
                <c:pt idx="37">
                  <c:v>0.92867169384128723</c:v>
                </c:pt>
                <c:pt idx="38">
                  <c:v>0.92681620655938224</c:v>
                </c:pt>
                <c:pt idx="39">
                  <c:v>0.92496442654353928</c:v>
                </c:pt>
                <c:pt idx="40">
                  <c:v>0.92311634638663576</c:v>
                </c:pt>
                <c:pt idx="41">
                  <c:v>0.9212719586963487</c:v>
                </c:pt>
                <c:pt idx="42">
                  <c:v>0.91943125609512466</c:v>
                </c:pt>
                <c:pt idx="43">
                  <c:v>0.91759423122015094</c:v>
                </c:pt>
                <c:pt idx="44">
                  <c:v>0.91576087672332562</c:v>
                </c:pt>
                <c:pt idx="45">
                  <c:v>0.91393118527122819</c:v>
                </c:pt>
                <c:pt idx="46">
                  <c:v>0.91210514954509037</c:v>
                </c:pt>
                <c:pt idx="47">
                  <c:v>0.91028276224076698</c:v>
                </c:pt>
                <c:pt idx="48">
                  <c:v>0.90846401606870619</c:v>
                </c:pt>
                <c:pt idx="49">
                  <c:v>0.90664890375392093</c:v>
                </c:pt>
                <c:pt idx="50">
                  <c:v>0.90483741803595952</c:v>
                </c:pt>
                <c:pt idx="51">
                  <c:v>0.90302955166887677</c:v>
                </c:pt>
                <c:pt idx="52">
                  <c:v>0.90122529742120472</c:v>
                </c:pt>
                <c:pt idx="53">
                  <c:v>0.89942464807592404</c:v>
                </c:pt>
                <c:pt idx="54">
                  <c:v>0.89762759643043488</c:v>
                </c:pt>
                <c:pt idx="55">
                  <c:v>0.89583413529652822</c:v>
                </c:pt>
                <c:pt idx="56">
                  <c:v>0.89404425750035721</c:v>
                </c:pt>
                <c:pt idx="57">
                  <c:v>0.8922579558824083</c:v>
                </c:pt>
                <c:pt idx="58">
                  <c:v>0.89047522329747264</c:v>
                </c:pt>
                <c:pt idx="59">
                  <c:v>0.88869605261461737</c:v>
                </c:pt>
                <c:pt idx="60">
                  <c:v>0.88692043671715748</c:v>
                </c:pt>
                <c:pt idx="61">
                  <c:v>0.88514836850262713</c:v>
                </c:pt>
                <c:pt idx="62">
                  <c:v>0.8833798408827509</c:v>
                </c:pt>
                <c:pt idx="63">
                  <c:v>0.88161484678341606</c:v>
                </c:pt>
                <c:pt idx="64">
                  <c:v>0.87985337914464379</c:v>
                </c:pt>
                <c:pt idx="65">
                  <c:v>0.8780954309205613</c:v>
                </c:pt>
                <c:pt idx="66">
                  <c:v>0.87634099507937324</c:v>
                </c:pt>
                <c:pt idx="67">
                  <c:v>0.87459006460333399</c:v>
                </c:pt>
                <c:pt idx="68">
                  <c:v>0.87284263248871929</c:v>
                </c:pt>
                <c:pt idx="69">
                  <c:v>0.87109869174579835</c:v>
                </c:pt>
                <c:pt idx="70">
                  <c:v>0.86935823539880586</c:v>
                </c:pt>
                <c:pt idx="71">
                  <c:v>0.86762125648591404</c:v>
                </c:pt>
                <c:pt idx="72">
                  <c:v>0.86588774805920499</c:v>
                </c:pt>
                <c:pt idx="73">
                  <c:v>0.8641577031846428</c:v>
                </c:pt>
                <c:pt idx="74">
                  <c:v>0.8624311149420455</c:v>
                </c:pt>
                <c:pt idx="75">
                  <c:v>0.86070797642505781</c:v>
                </c:pt>
                <c:pt idx="76">
                  <c:v>0.85898828074112343</c:v>
                </c:pt>
                <c:pt idx="77">
                  <c:v>0.8572720210114575</c:v>
                </c:pt>
                <c:pt idx="78">
                  <c:v>0.85555919037101846</c:v>
                </c:pt>
                <c:pt idx="79">
                  <c:v>0.85384978196848171</c:v>
                </c:pt>
                <c:pt idx="80">
                  <c:v>0.85214378896621135</c:v>
                </c:pt>
                <c:pt idx="81">
                  <c:v>0.85044120454023298</c:v>
                </c:pt>
                <c:pt idx="82">
                  <c:v>0.84874202188020675</c:v>
                </c:pt>
                <c:pt idx="83">
                  <c:v>0.84704623418939962</c:v>
                </c:pt>
                <c:pt idx="84">
                  <c:v>0.84535383468465874</c:v>
                </c:pt>
                <c:pt idx="85">
                  <c:v>0.8436648165963837</c:v>
                </c:pt>
                <c:pt idx="86">
                  <c:v>0.84197917316849991</c:v>
                </c:pt>
                <c:pt idx="87">
                  <c:v>0.84029689765843141</c:v>
                </c:pt>
                <c:pt idx="88">
                  <c:v>0.83861798333707405</c:v>
                </c:pt>
                <c:pt idx="89">
                  <c:v>0.83694242348876813</c:v>
                </c:pt>
                <c:pt idx="90">
                  <c:v>0.835270211411272</c:v>
                </c:pt>
                <c:pt idx="91">
                  <c:v>0.8336013404157353</c:v>
                </c:pt>
                <c:pt idx="92">
                  <c:v>0.83193580382667176</c:v>
                </c:pt>
                <c:pt idx="93">
                  <c:v>0.83027359498193265</c:v>
                </c:pt>
                <c:pt idx="94">
                  <c:v>0.8286147072326806</c:v>
                </c:pt>
                <c:pt idx="95">
                  <c:v>0.82695913394336229</c:v>
                </c:pt>
                <c:pt idx="96">
                  <c:v>0.82530686849168233</c:v>
                </c:pt>
                <c:pt idx="97">
                  <c:v>0.82365790426857688</c:v>
                </c:pt>
                <c:pt idx="98">
                  <c:v>0.82201223467818652</c:v>
                </c:pt>
                <c:pt idx="99">
                  <c:v>0.82036985313783106</c:v>
                </c:pt>
                <c:pt idx="100">
                  <c:v>0.81873075307798182</c:v>
                </c:pt>
              </c:numCache>
            </c:numRef>
          </c:val>
          <c:smooth val="0"/>
          <c:extLst xmlns:c16r2="http://schemas.microsoft.com/office/drawing/2015/06/chart">
            <c:ext xmlns:c16="http://schemas.microsoft.com/office/drawing/2014/chart" uri="{C3380CC4-5D6E-409C-BE32-E72D297353CC}">
              <c16:uniqueId val="{00000001-C898-4F02-9562-D9160A3DF351}"/>
            </c:ext>
          </c:extLst>
        </c:ser>
        <c:ser>
          <c:idx val="2"/>
          <c:order val="2"/>
          <c:tx>
            <c:strRef>
              <c:f>'4 Example, Graph Sys Avail'!$I$4</c:f>
              <c:strCache>
                <c:ptCount val="1"/>
                <c:pt idx="0">
                  <c:v>(λ+μ)t</c:v>
                </c:pt>
              </c:strCache>
            </c:strRef>
          </c:tx>
          <c:spPr>
            <a:ln w="28575" cap="rnd">
              <a:solidFill>
                <a:schemeClr val="accent3"/>
              </a:solidFill>
              <a:round/>
            </a:ln>
            <a:effectLst/>
          </c:spPr>
          <c:marker>
            <c:symbol val="none"/>
          </c:marker>
          <c:cat>
            <c:numRef>
              <c:f>'4 Example, Graph Sys Avail'!$F$5:$F$105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'4 Example, Graph Sys Avail'!$I$5:$I$105</c:f>
            </c:numRef>
          </c:val>
          <c:smooth val="0"/>
          <c:extLst xmlns:c16r2="http://schemas.microsoft.com/office/drawing/2015/06/chart">
            <c:ext xmlns:c16="http://schemas.microsoft.com/office/drawing/2014/chart" uri="{C3380CC4-5D6E-409C-BE32-E72D297353CC}">
              <c16:uniqueId val="{00000002-C898-4F02-9562-D9160A3DF351}"/>
            </c:ext>
          </c:extLst>
        </c:ser>
        <c:ser>
          <c:idx val="3"/>
          <c:order val="3"/>
          <c:tx>
            <c:strRef>
              <c:f>'5 TOOL, Graph Sys Avail '!$J$4</c:f>
              <c:strCache>
                <c:ptCount val="1"/>
                <c:pt idx="0">
                  <c:v>Point Availability</c:v>
                </c:pt>
              </c:strCache>
            </c:strRef>
          </c:tx>
          <c:spPr>
            <a:ln w="22225" cap="rnd">
              <a:solidFill>
                <a:schemeClr val="accent4"/>
              </a:solidFill>
              <a:round/>
            </a:ln>
            <a:effectLst/>
          </c:spPr>
          <c:marker>
            <c:symbol val="none"/>
          </c:marker>
          <c:cat>
            <c:numRef>
              <c:f>'5 TOOL, Graph Sys Avail '!$F$5:$F$105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'5 TOOL, Graph Sys Avail '!$J$5:$J$105</c:f>
              <c:numCache>
                <c:formatCode>0.000000</c:formatCode>
                <c:ptCount val="101"/>
                <c:pt idx="0">
                  <c:v>0.99999999999999989</c:v>
                </c:pt>
                <c:pt idx="1">
                  <c:v>0.99803492083533574</c:v>
                </c:pt>
                <c:pt idx="2">
                  <c:v>0.99613806214218492</c:v>
                </c:pt>
                <c:pt idx="3">
                  <c:v>0.99430705555146726</c:v>
                </c:pt>
                <c:pt idx="4">
                  <c:v>0.99253961491534792</c:v>
                </c:pt>
                <c:pt idx="5">
                  <c:v>0.99083353345281089</c:v>
                </c:pt>
                <c:pt idx="6">
                  <c:v>0.98918668099433005</c:v>
                </c:pt>
                <c:pt idx="7">
                  <c:v>0.9875970013221933</c:v>
                </c:pt>
                <c:pt idx="8">
                  <c:v>0.98606250960316211</c:v>
                </c:pt>
                <c:pt idx="9">
                  <c:v>0.98458128991026006</c:v>
                </c:pt>
                <c:pt idx="10">
                  <c:v>0.98315149283059489</c:v>
                </c:pt>
                <c:pt idx="11">
                  <c:v>0.98177133315622989</c:v>
                </c:pt>
                <c:pt idx="12">
                  <c:v>0.98043908765521826</c:v>
                </c:pt>
                <c:pt idx="13">
                  <c:v>0.97915309292002051</c:v>
                </c:pt>
                <c:pt idx="14">
                  <c:v>0.97791174329061625</c:v>
                </c:pt>
                <c:pt idx="15">
                  <c:v>0.97671348884971809</c:v>
                </c:pt>
                <c:pt idx="16">
                  <c:v>0.97555683348758537</c:v>
                </c:pt>
                <c:pt idx="17">
                  <c:v>0.97444033303401922</c:v>
                </c:pt>
                <c:pt idx="18">
                  <c:v>0.97336259345520904</c:v>
                </c:pt>
                <c:pt idx="19">
                  <c:v>0.97232226911317765</c:v>
                </c:pt>
                <c:pt idx="20">
                  <c:v>0.97131806108565233</c:v>
                </c:pt>
                <c:pt idx="21">
                  <c:v>0.9703487155442635</c:v>
                </c:pt>
                <c:pt idx="22">
                  <c:v>0.96941302218904712</c:v>
                </c:pt>
                <c:pt idx="23">
                  <c:v>0.96850981273729508</c:v>
                </c:pt>
                <c:pt idx="24">
                  <c:v>0.96763795946486741</c:v>
                </c:pt>
                <c:pt idx="25">
                  <c:v>0.96679637379814498</c:v>
                </c:pt>
                <c:pt idx="26">
                  <c:v>0.96598400495486403</c:v>
                </c:pt>
                <c:pt idx="27">
                  <c:v>0.96519983863213699</c:v>
                </c:pt>
                <c:pt idx="28">
                  <c:v>0.9644428957400194</c:v>
                </c:pt>
                <c:pt idx="29">
                  <c:v>0.96371223117904359</c:v>
                </c:pt>
                <c:pt idx="30">
                  <c:v>0.96300693266019188</c:v>
                </c:pt>
                <c:pt idx="31">
                  <c:v>0.96232611956583536</c:v>
                </c:pt>
                <c:pt idx="32">
                  <c:v>0.96166894185021823</c:v>
                </c:pt>
                <c:pt idx="33">
                  <c:v>0.96103457897811151</c:v>
                </c:pt>
                <c:pt idx="34">
                  <c:v>0.96042223890031442</c:v>
                </c:pt>
                <c:pt idx="35">
                  <c:v>0.95983115706472211</c:v>
                </c:pt>
                <c:pt idx="36">
                  <c:v>0.95926059546172504</c:v>
                </c:pt>
                <c:pt idx="37">
                  <c:v>0.95870984170274975</c:v>
                </c:pt>
                <c:pt idx="38">
                  <c:v>0.95817820813078802</c:v>
                </c:pt>
                <c:pt idx="39">
                  <c:v>0.95766503096180677</c:v>
                </c:pt>
                <c:pt idx="40">
                  <c:v>0.95716966945596382</c:v>
                </c:pt>
                <c:pt idx="41">
                  <c:v>0.95669150511759682</c:v>
                </c:pt>
                <c:pt idx="42">
                  <c:v>0.9562299409229853</c:v>
                </c:pt>
                <c:pt idx="43">
                  <c:v>0.9557844005749222</c:v>
                </c:pt>
                <c:pt idx="44">
                  <c:v>0.95535432778316398</c:v>
                </c:pt>
                <c:pt idx="45">
                  <c:v>0.95493918556986102</c:v>
                </c:pt>
                <c:pt idx="46">
                  <c:v>0.95453845559910078</c:v>
                </c:pt>
                <c:pt idx="47">
                  <c:v>0.95415163752972654</c:v>
                </c:pt>
                <c:pt idx="48">
                  <c:v>0.95377824839062508</c:v>
                </c:pt>
                <c:pt idx="49">
                  <c:v>0.95341782197770053</c:v>
                </c:pt>
                <c:pt idx="50">
                  <c:v>0.95306990827178428</c:v>
                </c:pt>
                <c:pt idx="51">
                  <c:v>0.9527340728767526</c:v>
                </c:pt>
                <c:pt idx="52">
                  <c:v>0.95240989647715069</c:v>
                </c:pt>
                <c:pt idx="53">
                  <c:v>0.95209697431464613</c:v>
                </c:pt>
                <c:pt idx="54">
                  <c:v>0.95179491568265839</c:v>
                </c:pt>
                <c:pt idx="55">
                  <c:v>0.95150334343853182</c:v>
                </c:pt>
                <c:pt idx="56">
                  <c:v>0.95122189353264608</c:v>
                </c:pt>
                <c:pt idx="57">
                  <c:v>0.95095021455387208</c:v>
                </c:pt>
                <c:pt idx="58">
                  <c:v>0.95068796729080995</c:v>
                </c:pt>
                <c:pt idx="59">
                  <c:v>0.95043482430825765</c:v>
                </c:pt>
                <c:pt idx="60">
                  <c:v>0.95019046953838426</c:v>
                </c:pt>
                <c:pt idx="61">
                  <c:v>0.94995459788609571</c:v>
                </c:pt>
                <c:pt idx="62">
                  <c:v>0.94972691484810068</c:v>
                </c:pt>
                <c:pt idx="63">
                  <c:v>0.94950713614520166</c:v>
                </c:pt>
                <c:pt idx="64">
                  <c:v>0.94929498736735085</c:v>
                </c:pt>
                <c:pt idx="65">
                  <c:v>0.94909020363102936</c:v>
                </c:pt>
                <c:pt idx="66">
                  <c:v>0.94889252924851986</c:v>
                </c:pt>
                <c:pt idx="67">
                  <c:v>0.94870171740866172</c:v>
                </c:pt>
                <c:pt idx="68">
                  <c:v>0.94851752986868898</c:v>
                </c:pt>
                <c:pt idx="69">
                  <c:v>0.94833973665676674</c:v>
                </c:pt>
                <c:pt idx="70">
                  <c:v>0.9481681157848536</c:v>
                </c:pt>
                <c:pt idx="71">
                  <c:v>0.94800245297153374</c:v>
                </c:pt>
                <c:pt idx="72">
                  <c:v>0.94784254137447022</c:v>
                </c:pt>
                <c:pt idx="73">
                  <c:v>0.94768818133214727</c:v>
                </c:pt>
                <c:pt idx="74">
                  <c:v>0.94753918011457783</c:v>
                </c:pt>
                <c:pt idx="75">
                  <c:v>0.94739535168266575</c:v>
                </c:pt>
                <c:pt idx="76">
                  <c:v>0.94725651645592246</c:v>
                </c:pt>
                <c:pt idx="77">
                  <c:v>0.94712250108824714</c:v>
                </c:pt>
                <c:pt idx="78">
                  <c:v>0.94699313825149123</c:v>
                </c:pt>
                <c:pt idx="79">
                  <c:v>0.9468682664265371</c:v>
                </c:pt>
                <c:pt idx="80">
                  <c:v>0.94674772970162901</c:v>
                </c:pt>
                <c:pt idx="81">
                  <c:v>0.94663137757770577</c:v>
                </c:pt>
                <c:pt idx="82">
                  <c:v>0.94651906478049175</c:v>
                </c:pt>
                <c:pt idx="83">
                  <c:v>0.94641065107911104</c:v>
                </c:pt>
                <c:pt idx="84">
                  <c:v>0.9463060011109985</c:v>
                </c:pt>
                <c:pt idx="85">
                  <c:v>0.9462049842128899</c:v>
                </c:pt>
                <c:pt idx="86">
                  <c:v>0.94610747425767894</c:v>
                </c:pt>
                <c:pt idx="87">
                  <c:v>0.94601334949693816</c:v>
                </c:pt>
                <c:pt idx="88">
                  <c:v>0.94592249240890713</c:v>
                </c:pt>
                <c:pt idx="89">
                  <c:v>0.94583478955175759</c:v>
                </c:pt>
                <c:pt idx="90">
                  <c:v>0.94575013142195308</c:v>
                </c:pt>
                <c:pt idx="91">
                  <c:v>0.94566841231752552</c:v>
                </c:pt>
                <c:pt idx="92">
                  <c:v>0.94558953020609859</c:v>
                </c:pt>
                <c:pt idx="93">
                  <c:v>0.9455133865974924</c:v>
                </c:pt>
                <c:pt idx="94">
                  <c:v>0.94543988642075161</c:v>
                </c:pt>
                <c:pt idx="95">
                  <c:v>0.94536893790544196</c:v>
                </c:pt>
                <c:pt idx="96">
                  <c:v>0.94530045246706806</c:v>
                </c:pt>
                <c:pt idx="97">
                  <c:v>0.94523434459646949</c:v>
                </c:pt>
                <c:pt idx="98">
                  <c:v>0.94517053175305554</c:v>
                </c:pt>
                <c:pt idx="99">
                  <c:v>0.9451089342617478</c:v>
                </c:pt>
                <c:pt idx="100">
                  <c:v>0.94504947521349958</c:v>
                </c:pt>
              </c:numCache>
            </c:numRef>
          </c:val>
          <c:smooth val="0"/>
          <c:extLst xmlns:c16r2="http://schemas.microsoft.com/office/drawing/2015/06/chart">
            <c:ext xmlns:c16="http://schemas.microsoft.com/office/drawing/2014/chart" uri="{C3380CC4-5D6E-409C-BE32-E72D297353CC}">
              <c16:uniqueId val="{00000003-C898-4F02-9562-D9160A3DF351}"/>
            </c:ext>
          </c:extLst>
        </c:ser>
        <c:ser>
          <c:idx val="4"/>
          <c:order val="4"/>
          <c:tx>
            <c:strRef>
              <c:f>'5 TOOL, Graph Sys Avail '!$K$4</c:f>
              <c:strCache>
                <c:ptCount val="1"/>
                <c:pt idx="0">
                  <c:v>Average Availability</c:v>
                </c:pt>
              </c:strCache>
            </c:strRef>
          </c:tx>
          <c:spPr>
            <a:ln w="22225" cap="rnd">
              <a:solidFill>
                <a:srgbClr val="0070C0"/>
              </a:solidFill>
              <a:prstDash val="sysDash"/>
              <a:round/>
            </a:ln>
            <a:effectLst/>
          </c:spPr>
          <c:marker>
            <c:symbol val="none"/>
          </c:marker>
          <c:cat>
            <c:numRef>
              <c:f>'5 TOOL, Graph Sys Avail '!$F$5:$F$105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'5 TOOL, Graph Sys Avail '!$K$5:$K$105</c:f>
              <c:numCache>
                <c:formatCode>0.000000</c:formatCode>
                <c:ptCount val="101"/>
                <c:pt idx="1">
                  <c:v>0.99901167447162798</c:v>
                </c:pt>
                <c:pt idx="2">
                  <c:v>0.99804629044077864</c:v>
                </c:pt>
                <c:pt idx="3">
                  <c:v>0.99710324951445839</c:v>
                </c:pt>
                <c:pt idx="4">
                  <c:v>0.99618196993857555</c:v>
                </c:pt>
                <c:pt idx="5">
                  <c:v>0.99528188611616386</c:v>
                </c:pt>
                <c:pt idx="6">
                  <c:v>0.99440244813995193</c:v>
                </c:pt>
                <c:pt idx="7">
                  <c:v>0.99354312133884071</c:v>
                </c:pt>
                <c:pt idx="8">
                  <c:v>0.99270338583786932</c:v>
                </c:pt>
                <c:pt idx="9">
                  <c:v>0.99188273613125744</c:v>
                </c:pt>
                <c:pt idx="10">
                  <c:v>0.99108068066812716</c:v>
                </c:pt>
                <c:pt idx="11">
                  <c:v>0.99029674145052304</c:v>
                </c:pt>
                <c:pt idx="12">
                  <c:v>0.98953045364335268</c:v>
                </c:pt>
                <c:pt idx="13">
                  <c:v>0.9887813651958911</c:v>
                </c:pt>
                <c:pt idx="14">
                  <c:v>0.98804903647449527</c:v>
                </c:pt>
                <c:pt idx="15">
                  <c:v>0.98733303990619192</c:v>
                </c:pt>
                <c:pt idx="16">
                  <c:v>0.98663295963280861</c:v>
                </c:pt>
                <c:pt idx="17">
                  <c:v>0.98594839117532851</c:v>
                </c:pt>
                <c:pt idx="18">
                  <c:v>0.98527894110816161</c:v>
                </c:pt>
                <c:pt idx="19">
                  <c:v>0.98462422674303207</c:v>
                </c:pt>
                <c:pt idx="20">
                  <c:v>0.98398387582218994</c:v>
                </c:pt>
                <c:pt idx="21">
                  <c:v>0.98335752622066896</c:v>
                </c:pt>
                <c:pt idx="22">
                  <c:v>0.9827448256573148</c:v>
                </c:pt>
                <c:pt idx="23">
                  <c:v>0.98214543141432087</c:v>
                </c:pt>
                <c:pt idx="24">
                  <c:v>0.98155901006501456</c:v>
                </c:pt>
                <c:pt idx="25">
                  <c:v>0.98098523720964703</c:v>
                </c:pt>
                <c:pt idx="26">
                  <c:v>0.98042379721894313</c:v>
                </c:pt>
                <c:pt idx="27">
                  <c:v>0.97987438298518115</c:v>
                </c:pt>
                <c:pt idx="28">
                  <c:v>0.97933669568057324</c:v>
                </c:pt>
                <c:pt idx="29">
                  <c:v>0.97881044452272892</c:v>
                </c:pt>
                <c:pt idx="30">
                  <c:v>0.97829534654698869</c:v>
                </c:pt>
                <c:pt idx="31">
                  <c:v>0.97779112638542098</c:v>
                </c:pt>
                <c:pt idx="32">
                  <c:v>0.97729751605228321</c:v>
                </c:pt>
                <c:pt idx="33">
                  <c:v>0.97681425473575323</c:v>
                </c:pt>
                <c:pt idx="34">
                  <c:v>0.97634108859574253</c:v>
                </c:pt>
                <c:pt idx="35">
                  <c:v>0.97587777056760994</c:v>
                </c:pt>
                <c:pt idx="36">
                  <c:v>0.97542406017159955</c:v>
                </c:pt>
                <c:pt idx="37">
                  <c:v>0.97497972332783023</c:v>
                </c:pt>
                <c:pt idx="38">
                  <c:v>0.97454453217667214</c:v>
                </c:pt>
                <c:pt idx="39">
                  <c:v>0.97411826490434905</c:v>
                </c:pt>
                <c:pt idx="40">
                  <c:v>0.97370070557361033</c:v>
                </c:pt>
                <c:pt idx="41">
                  <c:v>0.97329164395932088</c:v>
                </c:pt>
                <c:pt idx="42">
                  <c:v>0.97289087538882379</c:v>
                </c:pt>
                <c:pt idx="43">
                  <c:v>0.97249820058693126</c:v>
                </c:pt>
                <c:pt idx="44">
                  <c:v>0.97211342552540891</c:v>
                </c:pt>
                <c:pt idx="45">
                  <c:v>0.97173636127681684</c:v>
                </c:pt>
                <c:pt idx="46">
                  <c:v>0.97136682387257933</c:v>
                </c:pt>
                <c:pt idx="47">
                  <c:v>0.97100463416515848</c:v>
                </c:pt>
                <c:pt idx="48">
                  <c:v>0.97064961769420677</c:v>
                </c:pt>
                <c:pt idx="49">
                  <c:v>0.97030160455658399</c:v>
                </c:pt>
                <c:pt idx="50">
                  <c:v>0.96996042928012194</c:v>
                </c:pt>
                <c:pt idx="51">
                  <c:v>0.96962593070102499</c:v>
                </c:pt>
                <c:pt idx="52">
                  <c:v>0.96929795184480172</c:v>
                </c:pt>
                <c:pt idx="53">
                  <c:v>0.96897633981061959</c:v>
                </c:pt>
                <c:pt idx="54">
                  <c:v>0.96866094565898397</c:v>
                </c:pt>
                <c:pt idx="55">
                  <c:v>0.9683516243026421</c:v>
                </c:pt>
                <c:pt idx="56">
                  <c:v>0.96804823440061671</c:v>
                </c:pt>
                <c:pt idx="57">
                  <c:v>0.96775063825527685</c:v>
                </c:pt>
                <c:pt idx="58">
                  <c:v>0.96745870171235671</c:v>
                </c:pt>
                <c:pt idx="59">
                  <c:v>0.96717229406383531</c:v>
                </c:pt>
                <c:pt idx="60">
                  <c:v>0.96689128795359214</c:v>
                </c:pt>
                <c:pt idx="61">
                  <c:v>0.96661555928575815</c:v>
                </c:pt>
                <c:pt idx="62">
                  <c:v>0.96634498713568129</c:v>
                </c:pt>
                <c:pt idx="63">
                  <c:v>0.96607945366343129</c:v>
                </c:pt>
                <c:pt idx="64">
                  <c:v>0.96581884402976803</c:v>
                </c:pt>
                <c:pt idx="65">
                  <c:v>0.96556304631450085</c:v>
                </c:pt>
                <c:pt idx="66">
                  <c:v>0.96531195143716975</c:v>
                </c:pt>
                <c:pt idx="67">
                  <c:v>0.96506545307997949</c:v>
                </c:pt>
                <c:pt idx="68">
                  <c:v>0.9648234476129206</c:v>
                </c:pt>
                <c:pt idx="69">
                  <c:v>0.96458583402101428</c:v>
                </c:pt>
                <c:pt idx="70">
                  <c:v>0.96435251383361698</c:v>
                </c:pt>
                <c:pt idx="71">
                  <c:v>0.96412339105572653</c:v>
                </c:pt>
                <c:pt idx="72">
                  <c:v>0.96389837210123008</c:v>
                </c:pt>
                <c:pt idx="73">
                  <c:v>0.96367736572803786</c:v>
                </c:pt>
                <c:pt idx="74">
                  <c:v>0.9634602829750466</c:v>
                </c:pt>
                <c:pt idx="75">
                  <c:v>0.96324703710088078</c:v>
                </c:pt>
                <c:pt idx="76">
                  <c:v>0.96303754352435844</c:v>
                </c:pt>
                <c:pt idx="77">
                  <c:v>0.96283171976663284</c:v>
                </c:pt>
                <c:pt idx="78">
                  <c:v>0.96262948539495952</c:v>
                </c:pt>
                <c:pt idx="79">
                  <c:v>0.96243076196804245</c:v>
                </c:pt>
                <c:pt idx="80">
                  <c:v>0.96223547298291412</c:v>
                </c:pt>
                <c:pt idx="81">
                  <c:v>0.96204354382330326</c:v>
                </c:pt>
                <c:pt idx="82">
                  <c:v>0.96185490170944821</c:v>
                </c:pt>
                <c:pt idx="83">
                  <c:v>0.96166947564931415</c:v>
                </c:pt>
                <c:pt idx="84">
                  <c:v>0.96148719639117286</c:v>
                </c:pt>
                <c:pt idx="85">
                  <c:v>0.96130799637750597</c:v>
                </c:pt>
                <c:pt idx="86">
                  <c:v>0.9611318097001933</c:v>
                </c:pt>
                <c:pt idx="87">
                  <c:v>0.96095857205694901</c:v>
                </c:pt>
                <c:pt idx="88">
                  <c:v>0.96078822070897052</c:v>
                </c:pt>
                <c:pt idx="89">
                  <c:v>0.96062069443976317</c:v>
                </c:pt>
                <c:pt idx="90">
                  <c:v>0.96045593351510894</c:v>
                </c:pt>
                <c:pt idx="91">
                  <c:v>0.96029387964414492</c:v>
                </c:pt>
                <c:pt idx="92">
                  <c:v>0.96013447594152002</c:v>
                </c:pt>
                <c:pt idx="93">
                  <c:v>0.9599776668905986</c:v>
                </c:pt>
                <c:pt idx="94">
                  <c:v>0.95982339830768204</c:v>
                </c:pt>
                <c:pt idx="95">
                  <c:v>0.95967161730721673</c:v>
                </c:pt>
                <c:pt idx="96">
                  <c:v>0.95952227226796327</c:v>
                </c:pt>
                <c:pt idx="97">
                  <c:v>0.95937531280009636</c:v>
                </c:pt>
                <c:pt idx="98">
                  <c:v>0.95923068971321068</c:v>
                </c:pt>
                <c:pt idx="99">
                  <c:v>0.95908835498520628</c:v>
                </c:pt>
                <c:pt idx="100">
                  <c:v>0.9589482617320283</c:v>
                </c:pt>
              </c:numCache>
            </c:numRef>
          </c:val>
          <c:smooth val="0"/>
          <c:extLst xmlns:c16r2="http://schemas.microsoft.com/office/drawing/2015/06/chart">
            <c:ext xmlns:c16="http://schemas.microsoft.com/office/drawing/2014/chart" uri="{C3380CC4-5D6E-409C-BE32-E72D297353CC}">
              <c16:uniqueId val="{00000004-C898-4F02-9562-D9160A3DF351}"/>
            </c:ext>
          </c:extLst>
        </c:ser>
        <c:ser>
          <c:idx val="5"/>
          <c:order val="5"/>
          <c:tx>
            <c:strRef>
              <c:f>'5 TOOL, Graph Sys Avail '!$L$4</c:f>
              <c:strCache>
                <c:ptCount val="1"/>
                <c:pt idx="0">
                  <c:v>Limiting Availability</c:v>
                </c:pt>
              </c:strCache>
            </c:strRef>
          </c:tx>
          <c:spPr>
            <a:ln w="22225" cap="rnd">
              <a:solidFill>
                <a:srgbClr val="009900"/>
              </a:solidFill>
              <a:prstDash val="dashDot"/>
              <a:round/>
            </a:ln>
            <a:effectLst/>
          </c:spPr>
          <c:marker>
            <c:symbol val="none"/>
          </c:marker>
          <c:cat>
            <c:numRef>
              <c:f>'5 TOOL, Graph Sys Avail '!$F$5:$F$105</c:f>
              <c:numCache>
                <c:formatCode>0</c:formatCode>
                <c:ptCount val="10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numCache>
            </c:numRef>
          </c:cat>
          <c:val>
            <c:numRef>
              <c:f>'5 TOOL, Graph Sys Avail '!$L$5:$L$105</c:f>
              <c:numCache>
                <c:formatCode>0.000000</c:formatCode>
                <c:ptCount val="101"/>
                <c:pt idx="0">
                  <c:v>0.94339622641509424</c:v>
                </c:pt>
                <c:pt idx="1">
                  <c:v>0.94339622641509424</c:v>
                </c:pt>
                <c:pt idx="2">
                  <c:v>0.94339622641509424</c:v>
                </c:pt>
                <c:pt idx="3">
                  <c:v>0.94339622641509424</c:v>
                </c:pt>
                <c:pt idx="4">
                  <c:v>0.94339622641509424</c:v>
                </c:pt>
                <c:pt idx="5">
                  <c:v>0.94339622641509424</c:v>
                </c:pt>
                <c:pt idx="6">
                  <c:v>0.94339622641509424</c:v>
                </c:pt>
                <c:pt idx="7">
                  <c:v>0.94339622641509424</c:v>
                </c:pt>
                <c:pt idx="8">
                  <c:v>0.94339622641509424</c:v>
                </c:pt>
                <c:pt idx="9">
                  <c:v>0.94339622641509424</c:v>
                </c:pt>
                <c:pt idx="10">
                  <c:v>0.94339622641509424</c:v>
                </c:pt>
                <c:pt idx="11">
                  <c:v>0.94339622641509424</c:v>
                </c:pt>
                <c:pt idx="12">
                  <c:v>0.94339622641509424</c:v>
                </c:pt>
                <c:pt idx="13">
                  <c:v>0.94339622641509424</c:v>
                </c:pt>
                <c:pt idx="14">
                  <c:v>0.94339622641509424</c:v>
                </c:pt>
                <c:pt idx="15">
                  <c:v>0.94339622641509424</c:v>
                </c:pt>
                <c:pt idx="16">
                  <c:v>0.94339622641509424</c:v>
                </c:pt>
                <c:pt idx="17">
                  <c:v>0.94339622641509424</c:v>
                </c:pt>
                <c:pt idx="18">
                  <c:v>0.94339622641509424</c:v>
                </c:pt>
                <c:pt idx="19">
                  <c:v>0.94339622641509424</c:v>
                </c:pt>
                <c:pt idx="20">
                  <c:v>0.94339622641509424</c:v>
                </c:pt>
                <c:pt idx="21">
                  <c:v>0.94339622641509424</c:v>
                </c:pt>
                <c:pt idx="22">
                  <c:v>0.94339622641509424</c:v>
                </c:pt>
                <c:pt idx="23">
                  <c:v>0.94339622641509424</c:v>
                </c:pt>
                <c:pt idx="24">
                  <c:v>0.94339622641509424</c:v>
                </c:pt>
                <c:pt idx="25">
                  <c:v>0.94339622641509424</c:v>
                </c:pt>
                <c:pt idx="26">
                  <c:v>0.94339622641509424</c:v>
                </c:pt>
                <c:pt idx="27">
                  <c:v>0.94339622641509424</c:v>
                </c:pt>
                <c:pt idx="28">
                  <c:v>0.94339622641509424</c:v>
                </c:pt>
                <c:pt idx="29">
                  <c:v>0.94339622641509424</c:v>
                </c:pt>
                <c:pt idx="30">
                  <c:v>0.94339622641509424</c:v>
                </c:pt>
                <c:pt idx="31">
                  <c:v>0.94339622641509424</c:v>
                </c:pt>
                <c:pt idx="32">
                  <c:v>0.94339622641509424</c:v>
                </c:pt>
                <c:pt idx="33">
                  <c:v>0.94339622641509424</c:v>
                </c:pt>
                <c:pt idx="34">
                  <c:v>0.94339622641509424</c:v>
                </c:pt>
                <c:pt idx="35">
                  <c:v>0.94339622641509424</c:v>
                </c:pt>
                <c:pt idx="36">
                  <c:v>0.94339622641509424</c:v>
                </c:pt>
                <c:pt idx="37">
                  <c:v>0.94339622641509424</c:v>
                </c:pt>
                <c:pt idx="38">
                  <c:v>0.94339622641509424</c:v>
                </c:pt>
                <c:pt idx="39">
                  <c:v>0.94339622641509424</c:v>
                </c:pt>
                <c:pt idx="40">
                  <c:v>0.94339622641509424</c:v>
                </c:pt>
                <c:pt idx="41">
                  <c:v>0.94339622641509424</c:v>
                </c:pt>
                <c:pt idx="42">
                  <c:v>0.94339622641509424</c:v>
                </c:pt>
                <c:pt idx="43">
                  <c:v>0.94339622641509424</c:v>
                </c:pt>
                <c:pt idx="44">
                  <c:v>0.94339622641509424</c:v>
                </c:pt>
                <c:pt idx="45">
                  <c:v>0.94339622641509424</c:v>
                </c:pt>
                <c:pt idx="46">
                  <c:v>0.94339622641509424</c:v>
                </c:pt>
                <c:pt idx="47">
                  <c:v>0.94339622641509424</c:v>
                </c:pt>
                <c:pt idx="48">
                  <c:v>0.94339622641509424</c:v>
                </c:pt>
                <c:pt idx="49">
                  <c:v>0.94339622641509424</c:v>
                </c:pt>
                <c:pt idx="50">
                  <c:v>0.94339622641509424</c:v>
                </c:pt>
                <c:pt idx="51">
                  <c:v>0.94339622641509424</c:v>
                </c:pt>
                <c:pt idx="52">
                  <c:v>0.94339622641509424</c:v>
                </c:pt>
                <c:pt idx="53">
                  <c:v>0.94339622641509424</c:v>
                </c:pt>
                <c:pt idx="54">
                  <c:v>0.94339622641509424</c:v>
                </c:pt>
                <c:pt idx="55">
                  <c:v>0.94339622641509424</c:v>
                </c:pt>
                <c:pt idx="56">
                  <c:v>0.94339622641509424</c:v>
                </c:pt>
                <c:pt idx="57">
                  <c:v>0.94339622641509424</c:v>
                </c:pt>
                <c:pt idx="58">
                  <c:v>0.94339622641509424</c:v>
                </c:pt>
                <c:pt idx="59">
                  <c:v>0.94339622641509424</c:v>
                </c:pt>
                <c:pt idx="60">
                  <c:v>0.94339622641509424</c:v>
                </c:pt>
                <c:pt idx="61">
                  <c:v>0.94339622641509424</c:v>
                </c:pt>
                <c:pt idx="62">
                  <c:v>0.94339622641509424</c:v>
                </c:pt>
                <c:pt idx="63">
                  <c:v>0.94339622641509424</c:v>
                </c:pt>
                <c:pt idx="64">
                  <c:v>0.94339622641509424</c:v>
                </c:pt>
                <c:pt idx="65">
                  <c:v>0.94339622641509424</c:v>
                </c:pt>
                <c:pt idx="66">
                  <c:v>0.94339622641509424</c:v>
                </c:pt>
                <c:pt idx="67">
                  <c:v>0.94339622641509424</c:v>
                </c:pt>
                <c:pt idx="68">
                  <c:v>0.94339622641509424</c:v>
                </c:pt>
                <c:pt idx="69">
                  <c:v>0.94339622641509424</c:v>
                </c:pt>
                <c:pt idx="70">
                  <c:v>0.94339622641509424</c:v>
                </c:pt>
                <c:pt idx="71">
                  <c:v>0.94339622641509424</c:v>
                </c:pt>
                <c:pt idx="72">
                  <c:v>0.94339622641509424</c:v>
                </c:pt>
                <c:pt idx="73">
                  <c:v>0.94339622641509424</c:v>
                </c:pt>
                <c:pt idx="74">
                  <c:v>0.94339622641509424</c:v>
                </c:pt>
                <c:pt idx="75">
                  <c:v>0.94339622641509424</c:v>
                </c:pt>
                <c:pt idx="76">
                  <c:v>0.94339622641509424</c:v>
                </c:pt>
                <c:pt idx="77">
                  <c:v>0.94339622641509424</c:v>
                </c:pt>
                <c:pt idx="78">
                  <c:v>0.94339622641509424</c:v>
                </c:pt>
                <c:pt idx="79">
                  <c:v>0.94339622641509424</c:v>
                </c:pt>
                <c:pt idx="80">
                  <c:v>0.94339622641509424</c:v>
                </c:pt>
                <c:pt idx="81">
                  <c:v>0.94339622641509424</c:v>
                </c:pt>
                <c:pt idx="82">
                  <c:v>0.94339622641509424</c:v>
                </c:pt>
                <c:pt idx="83">
                  <c:v>0.94339622641509424</c:v>
                </c:pt>
                <c:pt idx="84">
                  <c:v>0.94339622641509424</c:v>
                </c:pt>
                <c:pt idx="85">
                  <c:v>0.94339622641509424</c:v>
                </c:pt>
                <c:pt idx="86">
                  <c:v>0.94339622641509424</c:v>
                </c:pt>
                <c:pt idx="87">
                  <c:v>0.94339622641509424</c:v>
                </c:pt>
                <c:pt idx="88">
                  <c:v>0.94339622641509424</c:v>
                </c:pt>
                <c:pt idx="89">
                  <c:v>0.94339622641509424</c:v>
                </c:pt>
                <c:pt idx="90">
                  <c:v>0.94339622641509424</c:v>
                </c:pt>
                <c:pt idx="91">
                  <c:v>0.94339622641509424</c:v>
                </c:pt>
                <c:pt idx="92">
                  <c:v>0.94339622641509424</c:v>
                </c:pt>
                <c:pt idx="93">
                  <c:v>0.94339622641509424</c:v>
                </c:pt>
                <c:pt idx="94">
                  <c:v>0.94339622641509424</c:v>
                </c:pt>
                <c:pt idx="95">
                  <c:v>0.94339622641509424</c:v>
                </c:pt>
                <c:pt idx="96">
                  <c:v>0.94339622641509424</c:v>
                </c:pt>
                <c:pt idx="97">
                  <c:v>0.94339622641509424</c:v>
                </c:pt>
                <c:pt idx="98">
                  <c:v>0.94339622641509424</c:v>
                </c:pt>
                <c:pt idx="99">
                  <c:v>0.94339622641509424</c:v>
                </c:pt>
                <c:pt idx="100">
                  <c:v>0.94339622641509424</c:v>
                </c:pt>
              </c:numCache>
            </c:numRef>
          </c:val>
          <c:smooth val="0"/>
          <c:extLst xmlns:c16r2="http://schemas.microsoft.com/office/drawing/2015/06/chart">
            <c:ext xmlns:c16="http://schemas.microsoft.com/office/drawing/2014/chart" uri="{C3380CC4-5D6E-409C-BE32-E72D297353CC}">
              <c16:uniqueId val="{00000005-C898-4F02-9562-D9160A3DF351}"/>
            </c:ext>
          </c:extLst>
        </c:ser>
        <c:dLbls>
          <c:showLegendKey val="0"/>
          <c:showVal val="0"/>
          <c:showCatName val="0"/>
          <c:showSerName val="0"/>
          <c:showPercent val="0"/>
          <c:showBubbleSize val="0"/>
        </c:dLbls>
        <c:smooth val="0"/>
        <c:axId val="222715248"/>
        <c:axId val="222715640"/>
      </c:lineChart>
      <c:catAx>
        <c:axId val="222715248"/>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latin typeface="Arial" panose="020B0604020202020204" pitchFamily="34" charset="0"/>
                    <a:cs typeface="Arial" panose="020B0604020202020204" pitchFamily="34" charset="0"/>
                  </a:rPr>
                  <a:t>Mission Time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2715640"/>
        <c:crosses val="autoZero"/>
        <c:auto val="1"/>
        <c:lblAlgn val="ctr"/>
        <c:lblOffset val="100"/>
        <c:tickLblSkip val="5"/>
        <c:noMultiLvlLbl val="0"/>
      </c:catAx>
      <c:valAx>
        <c:axId val="222715640"/>
        <c:scaling>
          <c:orientation val="minMax"/>
          <c:max val="1"/>
          <c:min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Probability of </a:t>
                </a:r>
                <a:r>
                  <a:rPr lang="en-US" baseline="0">
                    <a:solidFill>
                      <a:sysClr val="windowText" lastClr="000000"/>
                    </a:solidFill>
                    <a:latin typeface="Arial" panose="020B0604020202020204" pitchFamily="34" charset="0"/>
                    <a:cs typeface="Arial" panose="020B0604020202020204" pitchFamily="34" charset="0"/>
                  </a:rPr>
                  <a:t>Success</a:t>
                </a:r>
                <a:endParaRPr lang="en-US">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2149398916351742E-2"/>
              <c:y val="0.3982654322872308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22715248"/>
        <c:crosses val="autoZero"/>
        <c:crossBetween val="between"/>
      </c:valAx>
      <c:spPr>
        <a:noFill/>
        <a:ln>
          <a:noFill/>
        </a:ln>
        <a:effectLst/>
      </c:spPr>
    </c:plotArea>
    <c:legend>
      <c:legendPos val="b"/>
      <c:layout>
        <c:manualLayout>
          <c:xMode val="edge"/>
          <c:yMode val="edge"/>
          <c:x val="0.15633057711374476"/>
          <c:y val="0.93526190708505641"/>
          <c:w val="0.71329036419458414"/>
          <c:h val="4.30458549570713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oddFooter>&amp;L160726 Tim.Adams@NASA.gov</c:oddFooter>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71439</xdr:colOff>
      <xdr:row>0</xdr:row>
      <xdr:rowOff>55562</xdr:rowOff>
    </xdr:from>
    <xdr:to>
      <xdr:col>9</xdr:col>
      <xdr:colOff>571501</xdr:colOff>
      <xdr:row>48</xdr:row>
      <xdr:rowOff>96838</xdr:rowOff>
    </xdr:to>
    <xdr:sp macro="" textlink="">
      <xdr:nvSpPr>
        <xdr:cNvPr id="2" name="TextBox 1"/>
        <xdr:cNvSpPr txBox="1"/>
      </xdr:nvSpPr>
      <xdr:spPr>
        <a:xfrm>
          <a:off x="71439" y="55562"/>
          <a:ext cx="6000750" cy="9193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1">
            <a:solidFill>
              <a:schemeClr val="dk1"/>
            </a:solidFill>
            <a:effectLst/>
            <a:latin typeface="+mn-lt"/>
            <a:ea typeface="+mn-ea"/>
            <a:cs typeface="+mn-cs"/>
          </a:endParaRPr>
        </a:p>
        <a:p>
          <a:pPr algn="ctr"/>
          <a:r>
            <a:rPr lang="en-US" sz="1400" b="1" baseline="0">
              <a:solidFill>
                <a:schemeClr val="dk1"/>
              </a:solidFill>
              <a:effectLst/>
              <a:latin typeface="+mn-lt"/>
              <a:ea typeface="+mn-ea"/>
              <a:cs typeface="+mn-cs"/>
            </a:rPr>
            <a:t>Math Model Assumptions used to Calculate </a:t>
          </a:r>
          <a:r>
            <a:rPr lang="en-US" sz="1400" b="1">
              <a:solidFill>
                <a:schemeClr val="dk1"/>
              </a:solidFill>
              <a:effectLst/>
              <a:latin typeface="+mn-lt"/>
              <a:ea typeface="+mn-ea"/>
              <a:cs typeface="+mn-cs"/>
            </a:rPr>
            <a:t>Inherent</a:t>
          </a:r>
          <a:r>
            <a:rPr lang="en-US" sz="1400" b="1" baseline="0">
              <a:solidFill>
                <a:schemeClr val="dk1"/>
              </a:solidFill>
              <a:effectLst/>
              <a:latin typeface="+mn-lt"/>
              <a:ea typeface="+mn-ea"/>
              <a:cs typeface="+mn-cs"/>
            </a:rPr>
            <a:t> Availability </a:t>
          </a:r>
          <a:endParaRPr lang="en-US" sz="1400">
            <a:solidFill>
              <a:schemeClr val="dk1"/>
            </a:solidFill>
            <a:effectLst/>
            <a:latin typeface="+mn-lt"/>
            <a:ea typeface="+mn-ea"/>
            <a:cs typeface="+mn-cs"/>
          </a:endParaRPr>
        </a:p>
        <a:p>
          <a:pPr algn="l"/>
          <a:r>
            <a:rPr lang="en-US" sz="1400">
              <a:solidFill>
                <a:schemeClr val="dk1"/>
              </a:solidFill>
              <a:effectLst/>
              <a:latin typeface="+mn-lt"/>
              <a:ea typeface="+mn-ea"/>
              <a:cs typeface="+mn-cs"/>
            </a:rPr>
            <a:t> </a:t>
          </a:r>
        </a:p>
        <a:p>
          <a:pPr algn="l"/>
          <a:r>
            <a:rPr lang="en-US" sz="1100" b="1" i="0">
              <a:solidFill>
                <a:schemeClr val="dk1"/>
              </a:solidFill>
              <a:effectLst/>
              <a:latin typeface="+mn-lt"/>
              <a:ea typeface="+mn-ea"/>
              <a:cs typeface="+mn-cs"/>
            </a:rPr>
            <a:t>Availability</a:t>
          </a:r>
          <a:r>
            <a:rPr lang="en-US" sz="1100" b="0" i="0">
              <a:solidFill>
                <a:schemeClr val="dk1"/>
              </a:solidFill>
              <a:effectLst/>
              <a:latin typeface="+mn-lt"/>
              <a:ea typeface="+mn-ea"/>
              <a:cs typeface="+mn-cs"/>
            </a:rPr>
            <a:t> (A), a function of reliability and maintainability (R&amp;M), is the probability a repairable item will perform its intended function at a given point in time (or over an interval</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of time) when operated and maintained in a prescribed manner.  Other words, availability is the probability of an item’s mission readiness, an </a:t>
          </a:r>
          <a:r>
            <a:rPr lang="en-US" sz="1100" b="1" i="0">
              <a:solidFill>
                <a:srgbClr val="00B050"/>
              </a:solidFill>
              <a:effectLst/>
              <a:latin typeface="+mn-lt"/>
              <a:ea typeface="+mn-ea"/>
              <a:cs typeface="+mn-cs"/>
            </a:rPr>
            <a:t>uptime</a:t>
          </a:r>
          <a:r>
            <a:rPr lang="en-US" sz="1100" b="0" i="0">
              <a:solidFill>
                <a:schemeClr val="dk1"/>
              </a:solidFill>
              <a:effectLst/>
              <a:latin typeface="+mn-lt"/>
              <a:ea typeface="+mn-ea"/>
              <a:cs typeface="+mn-cs"/>
            </a:rPr>
            <a:t> state </a:t>
          </a:r>
          <a:r>
            <a:rPr lang="en-US"/>
            <a:t>(i.e., fully operational or ready to perform)</a:t>
          </a:r>
          <a:r>
            <a:rPr lang="en-US" baseline="0"/>
            <a:t> </a:t>
          </a:r>
          <a:r>
            <a:rPr lang="en-US" sz="1100" b="0" i="0">
              <a:solidFill>
                <a:schemeClr val="dk1"/>
              </a:solidFill>
              <a:effectLst/>
              <a:latin typeface="+mn-lt"/>
              <a:ea typeface="+mn-ea"/>
              <a:cs typeface="+mn-cs"/>
            </a:rPr>
            <a:t>with the likelihood of a recoverable downtime state.</a:t>
          </a:r>
          <a:endParaRPr lang="en-US" sz="1100">
            <a:solidFill>
              <a:schemeClr val="dk1"/>
            </a:solidFill>
            <a:effectLst/>
            <a:latin typeface="+mn-lt"/>
            <a:ea typeface="+mn-ea"/>
            <a:cs typeface="+mn-cs"/>
          </a:endParaRPr>
        </a:p>
        <a:p>
          <a:pPr algn="l"/>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Frequently, either by analysis or postulation, the math model for reliability (uptime) is the Weibull distribution and the math model for maintainability (downtime) is the log-normal distribution.  In this</a:t>
          </a:r>
          <a:r>
            <a:rPr lang="en-US" sz="1100" baseline="0">
              <a:solidFill>
                <a:schemeClr val="dk1"/>
              </a:solidFill>
              <a:effectLst/>
              <a:latin typeface="+mn-lt"/>
              <a:ea typeface="+mn-ea"/>
              <a:cs typeface="+mn-cs"/>
            </a:rPr>
            <a:t> tool, </a:t>
          </a:r>
          <a:r>
            <a:rPr lang="en-US" sz="1100" i="0" baseline="0">
              <a:solidFill>
                <a:schemeClr val="dk1"/>
              </a:solidFill>
              <a:effectLst/>
              <a:latin typeface="+mn-lt"/>
              <a:ea typeface="+mn-ea"/>
              <a:cs typeface="+mn-cs"/>
            </a:rPr>
            <a:t>t</a:t>
          </a:r>
          <a:r>
            <a:rPr lang="en-US" sz="1100" i="0">
              <a:solidFill>
                <a:schemeClr val="dk1"/>
              </a:solidFill>
              <a:effectLst/>
              <a:latin typeface="+mn-lt"/>
              <a:ea typeface="+mn-ea"/>
              <a:cs typeface="+mn-cs"/>
            </a:rPr>
            <a:t>he </a:t>
          </a:r>
          <a:r>
            <a:rPr lang="en-US" sz="1100" b="1" i="1">
              <a:solidFill>
                <a:schemeClr val="dk1"/>
              </a:solidFill>
              <a:effectLst/>
              <a:latin typeface="+mn-lt"/>
              <a:ea typeface="+mn-ea"/>
              <a:cs typeface="+mn-cs"/>
            </a:rPr>
            <a:t>RMA Dashboard </a:t>
          </a:r>
          <a:r>
            <a:rPr lang="en-US" sz="1100" i="1">
              <a:solidFill>
                <a:schemeClr val="dk1"/>
              </a:solidFill>
              <a:effectLst/>
              <a:latin typeface="+mn-lt"/>
              <a:ea typeface="+mn-ea"/>
              <a:cs typeface="+mn-cs"/>
            </a:rPr>
            <a:t>uses the exponential distribution to model </a:t>
          </a:r>
          <a:r>
            <a:rPr lang="en-US" sz="1100" i="1" baseline="0">
              <a:solidFill>
                <a:schemeClr val="dk1"/>
              </a:solidFill>
              <a:effectLst/>
              <a:latin typeface="+mn-lt"/>
              <a:ea typeface="+mn-ea"/>
              <a:cs typeface="+mn-cs"/>
            </a:rPr>
            <a:t>both </a:t>
          </a:r>
          <a:r>
            <a:rPr lang="en-US" sz="1100" i="1">
              <a:solidFill>
                <a:schemeClr val="dk1"/>
              </a:solidFill>
              <a:effectLst/>
              <a:latin typeface="+mn-lt"/>
              <a:ea typeface="+mn-ea"/>
              <a:cs typeface="+mn-cs"/>
            </a:rPr>
            <a:t>reliability and maintainability that are used to calculate</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three types of inherent</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availability</a:t>
          </a:r>
          <a:r>
            <a:rPr lang="en-US" sz="1100" i="0">
              <a:solidFill>
                <a:schemeClr val="dk1"/>
              </a:solidFill>
              <a:effectLst/>
              <a:latin typeface="+mn-lt"/>
              <a:ea typeface="+mn-ea"/>
              <a:cs typeface="+mn-cs"/>
            </a:rPr>
            <a:t>, with each type characterizing </a:t>
          </a:r>
          <a:r>
            <a:rPr lang="en-US" sz="1100">
              <a:solidFill>
                <a:schemeClr val="dk1"/>
              </a:solidFill>
              <a:effectLst/>
              <a:latin typeface="+mn-lt"/>
              <a:ea typeface="+mn-ea"/>
              <a:cs typeface="+mn-cs"/>
            </a:rPr>
            <a:t>mission time differently.</a:t>
          </a:r>
          <a:r>
            <a:rPr lang="en-US" sz="1100" baseline="0">
              <a:solidFill>
                <a:schemeClr val="dk1"/>
              </a:solidFill>
              <a:effectLst/>
              <a:latin typeface="+mn-lt"/>
              <a:ea typeface="+mn-ea"/>
              <a:cs typeface="+mn-cs"/>
            </a:rPr>
            <a:t>  </a:t>
          </a:r>
        </a:p>
        <a:p>
          <a:pPr algn="l"/>
          <a:endParaRPr lang="en-US" sz="1100" b="1" baseline="0">
            <a:solidFill>
              <a:schemeClr val="dk1"/>
            </a:solidFill>
            <a:effectLst/>
            <a:latin typeface="+mn-lt"/>
            <a:ea typeface="+mn-ea"/>
            <a:cs typeface="+mn-cs"/>
          </a:endParaRPr>
        </a:p>
        <a:p>
          <a:pPr algn="l"/>
          <a:r>
            <a:rPr lang="en-US" sz="1100" b="0" baseline="0">
              <a:solidFill>
                <a:schemeClr val="dk1"/>
              </a:solidFill>
              <a:effectLst/>
              <a:latin typeface="+mn-lt"/>
              <a:ea typeface="+mn-ea"/>
              <a:cs typeface="+mn-cs"/>
            </a:rPr>
            <a:t>I</a:t>
          </a:r>
          <a:r>
            <a:rPr lang="en-US" b="1"/>
            <a:t>nherent availability</a:t>
          </a:r>
          <a:r>
            <a:rPr lang="en-US" b="0"/>
            <a:t>,</a:t>
          </a:r>
          <a:r>
            <a:rPr lang="en-US" b="0" baseline="0"/>
            <a:t> the true availability that is built into design, is predicted </a:t>
          </a:r>
          <a:r>
            <a:rPr lang="en-US"/>
            <a:t>solely on the math models for inherent reliability and inherent maintainability.  Thus, </a:t>
          </a:r>
          <a:r>
            <a:rPr lang="en-US" baseline="0"/>
            <a:t>inherent availability does not model </a:t>
          </a:r>
          <a:r>
            <a:rPr lang="en-US" b="1" baseline="0">
              <a:solidFill>
                <a:srgbClr val="FF0000"/>
              </a:solidFill>
            </a:rPr>
            <a:t>downtime</a:t>
          </a:r>
          <a:r>
            <a:rPr lang="en-US" baseline="0"/>
            <a:t> that pertains to p</a:t>
          </a:r>
          <a:r>
            <a:rPr lang="en-US"/>
            <a:t>reventive or scheduled maintenance actions, logistics delay time, and administrative delay time.  </a:t>
          </a:r>
        </a:p>
        <a:p>
          <a:pPr algn="l"/>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The three </a:t>
          </a:r>
          <a:r>
            <a:rPr lang="en-US" sz="1100" b="0" u="sng">
              <a:solidFill>
                <a:schemeClr val="dk1"/>
              </a:solidFill>
              <a:effectLst/>
              <a:latin typeface="+mn-lt"/>
              <a:ea typeface="+mn-ea"/>
              <a:cs typeface="+mn-cs"/>
            </a:rPr>
            <a:t>types of inherent availability</a:t>
          </a:r>
          <a:r>
            <a:rPr lang="en-US" sz="1100" b="0" u="none">
              <a:solidFill>
                <a:schemeClr val="dk1"/>
              </a:solidFill>
              <a:effectLst/>
              <a:latin typeface="+mn-lt"/>
              <a:ea typeface="+mn-ea"/>
              <a:cs typeface="+mn-cs"/>
            </a:rPr>
            <a:t> </a:t>
          </a:r>
          <a:r>
            <a:rPr lang="en-US" sz="1100">
              <a:solidFill>
                <a:schemeClr val="dk1"/>
              </a:solidFill>
              <a:effectLst/>
              <a:latin typeface="+mn-lt"/>
              <a:ea typeface="+mn-ea"/>
              <a:cs typeface="+mn-cs"/>
            </a:rPr>
            <a:t>due to the treatment of mission time are: </a:t>
          </a:r>
        </a:p>
        <a:p>
          <a:pPr algn="l"/>
          <a:r>
            <a:rPr lang="en-US" sz="1100" baseline="0">
              <a:solidFill>
                <a:schemeClr val="dk1"/>
              </a:solidFill>
              <a:effectLst/>
              <a:latin typeface="+mn-lt"/>
              <a:ea typeface="+mn-ea"/>
              <a:cs typeface="+mn-cs"/>
            </a:rPr>
            <a:t>        </a:t>
          </a:r>
        </a:p>
        <a:p>
          <a:pPr algn="l"/>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a:t>
          </a:r>
          <a:r>
            <a:rPr lang="en-US" sz="1100" b="1">
              <a:solidFill>
                <a:schemeClr val="dk1"/>
              </a:solidFill>
              <a:effectLst/>
              <a:latin typeface="+mn-lt"/>
              <a:ea typeface="+mn-ea"/>
              <a:cs typeface="+mn-cs"/>
            </a:rPr>
            <a:t>Point (Instantaneous)</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Availability</a:t>
          </a:r>
          <a:r>
            <a:rPr lang="en-US" sz="1100">
              <a:solidFill>
                <a:schemeClr val="dk1"/>
              </a:solidFill>
              <a:effectLst/>
              <a:latin typeface="+mn-lt"/>
              <a:ea typeface="+mn-ea"/>
              <a:cs typeface="+mn-cs"/>
            </a:rPr>
            <a:t> being availability at time t. </a:t>
          </a:r>
        </a:p>
        <a:p>
          <a:pPr algn="l"/>
          <a:r>
            <a:rPr lang="en-US" sz="1100">
              <a:solidFill>
                <a:schemeClr val="dk1"/>
              </a:solidFill>
              <a:effectLst/>
              <a:latin typeface="+mn-lt"/>
              <a:ea typeface="+mn-ea"/>
              <a:cs typeface="+mn-cs"/>
            </a:rPr>
            <a:t>        </a:t>
          </a:r>
        </a:p>
        <a:p>
          <a:pPr algn="l"/>
          <a:r>
            <a:rPr lang="en-US" sz="1100">
              <a:solidFill>
                <a:schemeClr val="dk1"/>
              </a:solidFill>
              <a:effectLst/>
              <a:latin typeface="+mn-lt"/>
              <a:ea typeface="+mn-ea"/>
              <a:cs typeface="+mn-cs"/>
            </a:rPr>
            <a:t>        2.  </a:t>
          </a:r>
          <a:r>
            <a:rPr lang="en-US" sz="1100" b="1">
              <a:solidFill>
                <a:schemeClr val="dk1"/>
              </a:solidFill>
              <a:effectLst/>
              <a:latin typeface="+mn-lt"/>
              <a:ea typeface="+mn-ea"/>
              <a:cs typeface="+mn-cs"/>
            </a:rPr>
            <a:t>Average (Interval, Mission) Availability</a:t>
          </a:r>
          <a:r>
            <a:rPr lang="en-US" sz="1100">
              <a:solidFill>
                <a:schemeClr val="dk1"/>
              </a:solidFill>
              <a:effectLst/>
              <a:latin typeface="+mn-lt"/>
              <a:ea typeface="+mn-ea"/>
              <a:cs typeface="+mn-cs"/>
            </a:rPr>
            <a:t> being the average of the point availabilities during the time period from t</a:t>
          </a:r>
          <a:r>
            <a:rPr lang="en-US" sz="1100" baseline="-25000">
              <a:solidFill>
                <a:schemeClr val="dk1"/>
              </a:solidFill>
              <a:effectLst/>
              <a:latin typeface="+mn-lt"/>
              <a:ea typeface="+mn-ea"/>
              <a:cs typeface="+mn-cs"/>
            </a:rPr>
            <a:t>1</a:t>
          </a:r>
          <a:r>
            <a:rPr lang="en-US" sz="1100">
              <a:solidFill>
                <a:schemeClr val="dk1"/>
              </a:solidFill>
              <a:effectLst/>
              <a:latin typeface="+mn-lt"/>
              <a:ea typeface="+mn-ea"/>
              <a:cs typeface="+mn-cs"/>
            </a:rPr>
            <a:t> to t</a:t>
          </a:r>
          <a:r>
            <a:rPr lang="en-US" sz="1100" baseline="-25000">
              <a:solidFill>
                <a:schemeClr val="dk1"/>
              </a:solidFill>
              <a:effectLst/>
              <a:latin typeface="+mn-lt"/>
              <a:ea typeface="+mn-ea"/>
              <a:cs typeface="+mn-cs"/>
            </a:rPr>
            <a:t>2</a:t>
          </a:r>
          <a:r>
            <a:rPr lang="en-US" sz="1100" baseline="0">
              <a:solidFill>
                <a:schemeClr val="dk1"/>
              </a:solidFill>
              <a:effectLst/>
              <a:latin typeface="+mn-lt"/>
              <a:ea typeface="+mn-ea"/>
              <a:cs typeface="+mn-cs"/>
            </a:rPr>
            <a:t>.  </a:t>
          </a:r>
        </a:p>
        <a:p>
          <a:pPr algn="l"/>
          <a:r>
            <a:rPr lang="en-US" sz="1100" baseline="0">
              <a:solidFill>
                <a:schemeClr val="dk1"/>
              </a:solidFill>
              <a:effectLst/>
              <a:latin typeface="+mn-lt"/>
              <a:ea typeface="+mn-ea"/>
              <a:cs typeface="+mn-cs"/>
            </a:rPr>
            <a:t>        </a:t>
          </a:r>
        </a:p>
        <a:p>
          <a:pPr algn="l"/>
          <a:r>
            <a:rPr lang="en-US" sz="1100" baseline="0">
              <a:solidFill>
                <a:schemeClr val="dk1"/>
              </a:solidFill>
              <a:effectLst/>
              <a:latin typeface="+mn-lt"/>
              <a:ea typeface="+mn-ea"/>
              <a:cs typeface="+mn-cs"/>
            </a:rPr>
            <a:t>        3.  </a:t>
          </a:r>
          <a:r>
            <a:rPr lang="en-US" sz="1100" b="1">
              <a:solidFill>
                <a:schemeClr val="dk1"/>
              </a:solidFill>
              <a:effectLst/>
              <a:latin typeface="+mn-lt"/>
              <a:ea typeface="+mn-ea"/>
              <a:cs typeface="+mn-cs"/>
            </a:rPr>
            <a:t>Limiting (Steady-State, Asymptotic) Availability </a:t>
          </a:r>
          <a:r>
            <a:rPr lang="en-US" sz="1100">
              <a:solidFill>
                <a:schemeClr val="dk1"/>
              </a:solidFill>
              <a:effectLst/>
              <a:latin typeface="+mn-lt"/>
              <a:ea typeface="+mn-ea"/>
              <a:cs typeface="+mn-cs"/>
            </a:rPr>
            <a:t>being the limiting case of</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both point availability</a:t>
          </a:r>
          <a:r>
            <a:rPr lang="en-US" sz="1100" baseline="0">
              <a:solidFill>
                <a:schemeClr val="dk1"/>
              </a:solidFill>
              <a:effectLst/>
              <a:latin typeface="+mn-lt"/>
              <a:ea typeface="+mn-ea"/>
              <a:cs typeface="+mn-cs"/>
            </a:rPr>
            <a:t> and average </a:t>
          </a:r>
          <a:r>
            <a:rPr lang="en-US" sz="1100">
              <a:solidFill>
                <a:schemeClr val="dk1"/>
              </a:solidFill>
              <a:effectLst/>
              <a:latin typeface="+mn-lt"/>
              <a:ea typeface="+mn-ea"/>
              <a:cs typeface="+mn-cs"/>
            </a:rPr>
            <a:t>availability as time becomes large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assuming a limit exists.</a:t>
          </a:r>
        </a:p>
        <a:p>
          <a:pPr algn="l"/>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Recall, the </a:t>
          </a:r>
          <a:r>
            <a:rPr lang="en-US" sz="1100" b="1">
              <a:solidFill>
                <a:schemeClr val="dk1"/>
              </a:solidFill>
              <a:effectLst/>
              <a:latin typeface="+mn-lt"/>
              <a:ea typeface="+mn-ea"/>
              <a:cs typeface="+mn-cs"/>
            </a:rPr>
            <a:t>exponential distribution</a:t>
          </a:r>
          <a:r>
            <a:rPr lang="en-US" sz="1100">
              <a:solidFill>
                <a:schemeClr val="dk1"/>
              </a:solidFill>
              <a:effectLst/>
              <a:latin typeface="+mn-lt"/>
              <a:ea typeface="+mn-ea"/>
              <a:cs typeface="+mn-cs"/>
            </a:rPr>
            <a:t> has </a:t>
          </a:r>
          <a:r>
            <a:rPr lang="en-US" sz="1100" baseline="0">
              <a:solidFill>
                <a:schemeClr val="dk1"/>
              </a:solidFill>
              <a:effectLst/>
              <a:latin typeface="+mn-lt"/>
              <a:ea typeface="+mn-ea"/>
              <a:cs typeface="+mn-cs"/>
            </a:rPr>
            <a:t>a </a:t>
          </a:r>
          <a:r>
            <a:rPr lang="en-US" sz="1100">
              <a:solidFill>
                <a:schemeClr val="dk1"/>
              </a:solidFill>
              <a:effectLst/>
              <a:latin typeface="+mn-lt"/>
              <a:ea typeface="+mn-ea"/>
              <a:cs typeface="+mn-cs"/>
            </a:rPr>
            <a:t>hazard- (failure-) rate function that is a constant or fixed value over time.  </a:t>
          </a:r>
          <a:r>
            <a:rPr lang="en-US" sz="1100" i="1">
              <a:solidFill>
                <a:schemeClr val="dk1"/>
              </a:solidFill>
              <a:effectLst/>
              <a:latin typeface="+mn-lt"/>
              <a:ea typeface="+mn-ea"/>
              <a:cs typeface="+mn-cs"/>
            </a:rPr>
            <a:t>Thus, the reliability and maintainability math models based on the exponential distribution use a constant value for the failure rate (</a:t>
          </a:r>
          <a:r>
            <a:rPr lang="en-US" sz="1100" b="1" i="1">
              <a:solidFill>
                <a:schemeClr val="dk1"/>
              </a:solidFill>
              <a:effectLst/>
              <a:latin typeface="+mn-lt"/>
              <a:ea typeface="+mn-ea"/>
              <a:cs typeface="+mn-cs"/>
            </a:rPr>
            <a:t>λ</a:t>
          </a:r>
          <a:r>
            <a:rPr lang="en-US" sz="1100" i="1">
              <a:solidFill>
                <a:schemeClr val="dk1"/>
              </a:solidFill>
              <a:effectLst/>
              <a:latin typeface="+mn-lt"/>
              <a:ea typeface="+mn-ea"/>
              <a:cs typeface="+mn-cs"/>
            </a:rPr>
            <a:t>) and a constant</a:t>
          </a:r>
          <a:r>
            <a:rPr lang="en-US" sz="1100" i="1" baseline="0">
              <a:solidFill>
                <a:schemeClr val="dk1"/>
              </a:solidFill>
              <a:effectLst/>
              <a:latin typeface="+mn-lt"/>
              <a:ea typeface="+mn-ea"/>
              <a:cs typeface="+mn-cs"/>
            </a:rPr>
            <a:t> value </a:t>
          </a:r>
          <a:r>
            <a:rPr lang="en-US" sz="1100" i="1">
              <a:solidFill>
                <a:schemeClr val="dk1"/>
              </a:solidFill>
              <a:effectLst/>
              <a:latin typeface="+mn-lt"/>
              <a:ea typeface="+mn-ea"/>
              <a:cs typeface="+mn-cs"/>
            </a:rPr>
            <a:t>for the repair rate (</a:t>
          </a:r>
          <a:r>
            <a:rPr lang="en-US" sz="1100" b="1" i="1">
              <a:solidFill>
                <a:schemeClr val="dk1"/>
              </a:solidFill>
              <a:effectLst/>
              <a:latin typeface="+mn-lt"/>
              <a:ea typeface="+mn-ea"/>
              <a:cs typeface="+mn-cs"/>
            </a:rPr>
            <a:t>μ</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With this type of distribution, the distribution's parameter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1/λ equals the average or mean time between failure (</a:t>
          </a:r>
          <a:r>
            <a:rPr lang="en-US" sz="1100" b="1">
              <a:solidFill>
                <a:schemeClr val="dk1"/>
              </a:solidFill>
              <a:effectLst/>
              <a:latin typeface="+mn-lt"/>
              <a:ea typeface="+mn-ea"/>
              <a:cs typeface="+mn-cs"/>
            </a:rPr>
            <a:t>MTBF</a:t>
          </a:r>
          <a:r>
            <a:rPr lang="en-US" sz="1100">
              <a:solidFill>
                <a:schemeClr val="dk1"/>
              </a:solidFill>
              <a:effectLst/>
              <a:latin typeface="+mn-lt"/>
              <a:ea typeface="+mn-ea"/>
              <a:cs typeface="+mn-cs"/>
            </a:rPr>
            <a:t>) and 1/μ equals the average or mean time to repair (</a:t>
          </a:r>
          <a:r>
            <a:rPr lang="en-US" sz="1100" b="1">
              <a:solidFill>
                <a:schemeClr val="dk1"/>
              </a:solidFill>
              <a:effectLst/>
              <a:latin typeface="+mn-lt"/>
              <a:ea typeface="+mn-ea"/>
              <a:cs typeface="+mn-cs"/>
            </a:rPr>
            <a:t>MTTR</a:t>
          </a:r>
          <a:r>
            <a:rPr lang="en-US" sz="1100">
              <a:solidFill>
                <a:schemeClr val="dk1"/>
              </a:solidFill>
              <a:effectLst/>
              <a:latin typeface="+mn-lt"/>
              <a:ea typeface="+mn-ea"/>
              <a:cs typeface="+mn-cs"/>
            </a:rPr>
            <a:t>).</a:t>
          </a:r>
        </a:p>
        <a:p>
          <a:pPr algn="l"/>
          <a:r>
            <a:rPr lang="en-US" sz="1100">
              <a:solidFill>
                <a:schemeClr val="dk1"/>
              </a:solidFill>
              <a:effectLst/>
              <a:latin typeface="+mn-lt"/>
              <a:ea typeface="+mn-ea"/>
              <a:cs typeface="+mn-cs"/>
            </a:rPr>
            <a:t> </a:t>
          </a:r>
        </a:p>
        <a:p>
          <a:pPr algn="l"/>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n </a:t>
          </a:r>
          <a:r>
            <a:rPr lang="en-US" sz="1100">
              <a:solidFill>
                <a:schemeClr val="dk1"/>
              </a:solidFill>
              <a:effectLst/>
              <a:latin typeface="+mn-lt"/>
              <a:ea typeface="+mn-ea"/>
              <a:cs typeface="+mn-cs"/>
            </a:rPr>
            <a:t>some communities the exponential distribution is not the preferred choice for a math model—especially, to describe the distribution of the repair times.  </a:t>
          </a:r>
          <a:r>
            <a:rPr lang="en-US" sz="1100" i="1">
              <a:solidFill>
                <a:schemeClr val="dk1"/>
              </a:solidFill>
              <a:effectLst/>
              <a:latin typeface="+mn-lt"/>
              <a:ea typeface="+mn-ea"/>
              <a:cs typeface="+mn-cs"/>
            </a:rPr>
            <a:t>The exponential distribution</a:t>
          </a:r>
          <a:r>
            <a:rPr lang="en-US" sz="1100" i="1" baseline="0">
              <a:solidFill>
                <a:schemeClr val="dk1"/>
              </a:solidFill>
              <a:effectLst/>
              <a:latin typeface="+mn-lt"/>
              <a:ea typeface="+mn-ea"/>
              <a:cs typeface="+mn-cs"/>
            </a:rPr>
            <a:t> was used in t</a:t>
          </a:r>
          <a:r>
            <a:rPr lang="en-US" sz="1100" i="1">
              <a:solidFill>
                <a:schemeClr val="dk1"/>
              </a:solidFill>
              <a:effectLst/>
              <a:latin typeface="+mn-lt"/>
              <a:ea typeface="+mn-ea"/>
              <a:cs typeface="+mn-cs"/>
            </a:rPr>
            <a:t>he RMA Dashboard because</a:t>
          </a:r>
          <a:r>
            <a:rPr lang="en-US" sz="1100">
              <a:solidFill>
                <a:schemeClr val="dk1"/>
              </a:solidFill>
              <a:effectLst/>
              <a:latin typeface="+mn-lt"/>
              <a:ea typeface="+mn-ea"/>
              <a:cs typeface="+mn-cs"/>
            </a:rPr>
            <a:t>:</a:t>
          </a:r>
        </a:p>
        <a:p>
          <a:pPr algn="l"/>
          <a:r>
            <a:rPr lang="en-US" sz="1100">
              <a:solidFill>
                <a:schemeClr val="dk1"/>
              </a:solidFill>
              <a:effectLst/>
              <a:latin typeface="+mn-lt"/>
              <a:ea typeface="+mn-ea"/>
              <a:cs typeface="+mn-cs"/>
            </a:rPr>
            <a:t> </a:t>
          </a:r>
        </a:p>
        <a:p>
          <a:pPr lvl="0" algn="l"/>
          <a:r>
            <a:rPr lang="en-US" sz="1100">
              <a:solidFill>
                <a:schemeClr val="dk1"/>
              </a:solidFill>
              <a:effectLst/>
              <a:latin typeface="+mn-lt"/>
              <a:ea typeface="+mn-ea"/>
              <a:cs typeface="+mn-cs"/>
            </a:rPr>
            <a:t>        1.  It provides a reasonable approximation for predicting availability since availability tends to depend more on the MTTR than on the details of the repair distribution.  Thus, a constant repair rate model </a:t>
          </a:r>
          <a:r>
            <a:rPr lang="en-US" sz="1100" i="1" u="none">
              <a:solidFill>
                <a:schemeClr val="dk1"/>
              </a:solidFill>
              <a:effectLst/>
              <a:latin typeface="+mn-lt"/>
              <a:ea typeface="+mn-ea"/>
              <a:cs typeface="+mn-cs"/>
            </a:rPr>
            <a:t>correctly predicts limiting availability </a:t>
          </a:r>
          <a:r>
            <a:rPr lang="en-US" sz="1100">
              <a:solidFill>
                <a:schemeClr val="dk1"/>
              </a:solidFill>
              <a:effectLst/>
              <a:latin typeface="+mn-lt"/>
              <a:ea typeface="+mn-ea"/>
              <a:cs typeface="+mn-cs"/>
            </a:rPr>
            <a:t>(i.e., as mission time becomes large).</a:t>
          </a:r>
        </a:p>
        <a:p>
          <a:pPr algn="l"/>
          <a:r>
            <a:rPr lang="en-US" sz="1100">
              <a:solidFill>
                <a:schemeClr val="dk1"/>
              </a:solidFill>
              <a:effectLst/>
              <a:latin typeface="+mn-lt"/>
              <a:ea typeface="+mn-ea"/>
              <a:cs typeface="+mn-cs"/>
            </a:rPr>
            <a:t> </a:t>
          </a:r>
        </a:p>
        <a:p>
          <a:pPr lvl="0" algn="l"/>
          <a:r>
            <a:rPr lang="en-US" sz="1100">
              <a:solidFill>
                <a:schemeClr val="dk1"/>
              </a:solidFill>
              <a:effectLst/>
              <a:latin typeface="+mn-lt"/>
              <a:ea typeface="+mn-ea"/>
              <a:cs typeface="+mn-cs"/>
            </a:rPr>
            <a:t>        2.  It is often quite </a:t>
          </a:r>
          <a:r>
            <a:rPr lang="en-US" sz="1100" i="1" u="none">
              <a:solidFill>
                <a:schemeClr val="dk1"/>
              </a:solidFill>
              <a:effectLst/>
              <a:latin typeface="+mn-lt"/>
              <a:ea typeface="+mn-ea"/>
              <a:cs typeface="+mn-cs"/>
            </a:rPr>
            <a:t>adequate for average availability </a:t>
          </a:r>
          <a:r>
            <a:rPr lang="en-US" sz="1100">
              <a:solidFill>
                <a:schemeClr val="dk1"/>
              </a:solidFill>
              <a:effectLst/>
              <a:latin typeface="+mn-lt"/>
              <a:ea typeface="+mn-ea"/>
              <a:cs typeface="+mn-cs"/>
            </a:rPr>
            <a:t>over a reasonable period of time.  Since average availability is the average of the point availabilities in a specified time interval,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average availability can be insensitive to the details of the failure or repair distributions.</a:t>
          </a:r>
        </a:p>
        <a:p>
          <a:pPr algn="l"/>
          <a:r>
            <a:rPr lang="en-US" sz="1100">
              <a:solidFill>
                <a:schemeClr val="dk1"/>
              </a:solidFill>
              <a:effectLst/>
              <a:latin typeface="+mn-lt"/>
              <a:ea typeface="+mn-ea"/>
              <a:cs typeface="+mn-cs"/>
            </a:rPr>
            <a:t> </a:t>
          </a:r>
        </a:p>
        <a:p>
          <a:pPr lvl="0" algn="l"/>
          <a:r>
            <a:rPr lang="en-US" sz="1100">
              <a:solidFill>
                <a:schemeClr val="dk1"/>
              </a:solidFill>
              <a:effectLst/>
              <a:latin typeface="+mn-lt"/>
              <a:ea typeface="+mn-ea"/>
              <a:cs typeface="+mn-cs"/>
            </a:rPr>
            <a:t>        3.  Many times in the design phase, there is</a:t>
          </a:r>
          <a:r>
            <a:rPr lang="en-US" sz="1100" baseline="0">
              <a:solidFill>
                <a:schemeClr val="dk1"/>
              </a:solidFill>
              <a:effectLst/>
              <a:latin typeface="+mn-lt"/>
              <a:ea typeface="+mn-ea"/>
              <a:cs typeface="+mn-cs"/>
            </a:rPr>
            <a:t> </a:t>
          </a:r>
          <a:r>
            <a:rPr lang="en-US" sz="1100" i="1" u="none">
              <a:solidFill>
                <a:schemeClr val="dk1"/>
              </a:solidFill>
              <a:effectLst/>
              <a:latin typeface="+mn-lt"/>
              <a:ea typeface="+mn-ea"/>
              <a:cs typeface="+mn-cs"/>
            </a:rPr>
            <a:t>not enough data and/or resources to gather, model,      and analyze variation </a:t>
          </a:r>
          <a:r>
            <a:rPr lang="en-US" sz="1100">
              <a:solidFill>
                <a:schemeClr val="dk1"/>
              </a:solidFill>
              <a:effectLst/>
              <a:latin typeface="+mn-lt"/>
              <a:ea typeface="+mn-ea"/>
              <a:cs typeface="+mn-cs"/>
            </a:rPr>
            <a:t>(spread, variance, standard deviation) in the MTBF and MTTR.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57151</xdr:rowOff>
    </xdr:from>
    <xdr:to>
      <xdr:col>7</xdr:col>
      <xdr:colOff>371475</xdr:colOff>
      <xdr:row>7</xdr:row>
      <xdr:rowOff>123825</xdr:rowOff>
    </xdr:to>
    <xdr:sp macro="" textlink="">
      <xdr:nvSpPr>
        <xdr:cNvPr id="4" name="TextBox 3"/>
        <xdr:cNvSpPr txBox="1"/>
      </xdr:nvSpPr>
      <xdr:spPr>
        <a:xfrm>
          <a:off x="628650" y="533401"/>
          <a:ext cx="4638675" cy="97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i="0" u="sng" strike="noStrike">
              <a:solidFill>
                <a:schemeClr val="tx1"/>
              </a:solidFill>
              <a:effectLst/>
              <a:latin typeface="Arial" panose="020B0604020202020204" pitchFamily="34" charset="0"/>
              <a:ea typeface="+mn-ea"/>
              <a:cs typeface="Arial" panose="020B0604020202020204" pitchFamily="34" charset="0"/>
            </a:rPr>
            <a:t>Downtime</a:t>
          </a:r>
          <a:r>
            <a:rPr lang="en-US" sz="1400" b="1" i="0" u="none" strike="noStrike">
              <a:solidFill>
                <a:schemeClr val="tx1"/>
              </a:solidFill>
              <a:effectLst/>
              <a:latin typeface="Arial" panose="020B0604020202020204" pitchFamily="34" charset="0"/>
              <a:ea typeface="+mn-ea"/>
              <a:cs typeface="Arial" panose="020B0604020202020204" pitchFamily="34" charset="0"/>
            </a:rPr>
            <a:t>: Each Element's Average Time to </a:t>
          </a:r>
          <a:r>
            <a:rPr lang="en-US" sz="1400" b="1" i="0" u="none" strike="noStrike">
              <a:solidFill>
                <a:srgbClr val="FF0000"/>
              </a:solidFill>
              <a:effectLst/>
              <a:latin typeface="Arial" panose="020B0604020202020204" pitchFamily="34" charset="0"/>
              <a:ea typeface="+mn-ea"/>
              <a:cs typeface="Arial" panose="020B0604020202020204" pitchFamily="34" charset="0"/>
            </a:rPr>
            <a:t>Repair</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b="0" i="0" u="none" strike="noStrike">
              <a:solidFill>
                <a:schemeClr val="tx1"/>
              </a:solidFill>
              <a:effectLst/>
              <a:latin typeface="Arial" panose="020B0604020202020204" pitchFamily="34" charset="0"/>
              <a:ea typeface="+mn-ea"/>
              <a:cs typeface="Arial" panose="020B0604020202020204" pitchFamily="34" charset="0"/>
            </a:rPr>
            <a:t>Data Source: 44 average</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a:t>
          </a:r>
          <a:r>
            <a:rPr lang="en-US" sz="1000" b="0" i="0" u="none" strike="noStrike">
              <a:solidFill>
                <a:schemeClr val="tx1"/>
              </a:solidFill>
              <a:effectLst/>
              <a:latin typeface="Arial" panose="020B0604020202020204" pitchFamily="34" charset="0"/>
              <a:ea typeface="+mn-ea"/>
              <a:cs typeface="Arial" panose="020B0604020202020204" pitchFamily="34" charset="0"/>
            </a:rPr>
            <a:t>times to repair</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were randomly selected to fit an exponential distribution</a:t>
          </a:r>
          <a:r>
            <a:rPr lang="en-US" sz="1000" b="0" i="0" u="none" strike="noStrike">
              <a:solidFill>
                <a:schemeClr val="tx1"/>
              </a:solidFill>
              <a:effectLst/>
              <a:latin typeface="Arial" panose="020B0604020202020204" pitchFamily="34" charset="0"/>
              <a:ea typeface="+mn-ea"/>
              <a:cs typeface="Arial" panose="020B0604020202020204" pitchFamily="34" charset="0"/>
            </a:rPr>
            <a:t> with mean </a:t>
          </a:r>
          <a:r>
            <a:rPr lang="en-US" sz="1000" b="1" i="0" u="none" strike="noStrike">
              <a:solidFill>
                <a:schemeClr val="tx1"/>
              </a:solidFill>
              <a:effectLst/>
              <a:latin typeface="Arial" panose="020B0604020202020204" pitchFamily="34" charset="0"/>
              <a:ea typeface="+mn-ea"/>
              <a:cs typeface="Arial" panose="020B0604020202020204" pitchFamily="34" charset="0"/>
            </a:rPr>
            <a:t>50 hours</a:t>
          </a:r>
          <a:r>
            <a:rPr lang="en-US" sz="1000" b="0" i="0" u="none" strike="noStrike">
              <a:solidFill>
                <a:schemeClr val="tx1"/>
              </a:solidFill>
              <a:effectLst/>
              <a:latin typeface="Arial" panose="020B0604020202020204" pitchFamily="34" charset="0"/>
              <a:ea typeface="+mn-ea"/>
              <a:cs typeface="Arial" panose="020B0604020202020204" pitchFamily="34" charset="0"/>
            </a:rPr>
            <a:t> and t</a:t>
          </a:r>
          <a:r>
            <a:rPr lang="en-US" sz="1000" b="0" i="0" baseline="0">
              <a:solidFill>
                <a:schemeClr val="tx1"/>
              </a:solidFill>
              <a:effectLst/>
              <a:latin typeface="Arial" panose="020B0604020202020204" pitchFamily="34" charset="0"/>
              <a:ea typeface="+mn-ea"/>
              <a:cs typeface="Arial" panose="020B0604020202020204" pitchFamily="34" charset="0"/>
            </a:rPr>
            <a:t>runcated at 5 and 319.</a:t>
          </a:r>
          <a:endParaRPr lang="en-US" sz="10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8</xdr:col>
      <xdr:colOff>19050</xdr:colOff>
      <xdr:row>2</xdr:row>
      <xdr:rowOff>66677</xdr:rowOff>
    </xdr:from>
    <xdr:to>
      <xdr:col>15</xdr:col>
      <xdr:colOff>447675</xdr:colOff>
      <xdr:row>7</xdr:row>
      <xdr:rowOff>114300</xdr:rowOff>
    </xdr:to>
    <xdr:sp macro="" textlink="">
      <xdr:nvSpPr>
        <xdr:cNvPr id="5" name="TextBox 4"/>
        <xdr:cNvSpPr txBox="1"/>
      </xdr:nvSpPr>
      <xdr:spPr>
        <a:xfrm>
          <a:off x="5629275" y="628652"/>
          <a:ext cx="5562600" cy="952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i="0" u="sng" strike="noStrike">
              <a:solidFill>
                <a:schemeClr val="dk1"/>
              </a:solidFill>
              <a:effectLst/>
              <a:latin typeface="Arial" panose="020B0604020202020204" pitchFamily="34" charset="0"/>
              <a:ea typeface="+mn-ea"/>
              <a:cs typeface="Arial" panose="020B0604020202020204" pitchFamily="34" charset="0"/>
            </a:rPr>
            <a:t>Uptime</a:t>
          </a:r>
          <a:r>
            <a:rPr lang="en-US" sz="1400" b="1" i="0" u="none" strike="noStrike">
              <a:solidFill>
                <a:schemeClr val="dk1"/>
              </a:solidFill>
              <a:effectLst/>
              <a:latin typeface="Arial" panose="020B0604020202020204" pitchFamily="34" charset="0"/>
              <a:ea typeface="+mn-ea"/>
              <a:cs typeface="Arial" panose="020B0604020202020204" pitchFamily="34" charset="0"/>
            </a:rPr>
            <a:t>: Each Element's</a:t>
          </a:r>
          <a:r>
            <a:rPr lang="en-US" sz="1400" b="1" i="0" u="none" strike="noStrike" baseline="0">
              <a:solidFill>
                <a:schemeClr val="dk1"/>
              </a:solidFill>
              <a:effectLst/>
              <a:latin typeface="Arial" panose="020B0604020202020204" pitchFamily="34" charset="0"/>
              <a:ea typeface="+mn-ea"/>
              <a:cs typeface="Arial" panose="020B0604020202020204" pitchFamily="34" charset="0"/>
            </a:rPr>
            <a:t> Average </a:t>
          </a:r>
          <a:r>
            <a:rPr lang="en-US" sz="1400" b="1" i="0" u="none" strike="noStrike" baseline="0">
              <a:solidFill>
                <a:srgbClr val="009900"/>
              </a:solidFill>
              <a:effectLst/>
              <a:latin typeface="Arial" panose="020B0604020202020204" pitchFamily="34" charset="0"/>
              <a:ea typeface="+mn-ea"/>
              <a:cs typeface="Arial" panose="020B0604020202020204" pitchFamily="34" charset="0"/>
            </a:rPr>
            <a:t>Life</a:t>
          </a:r>
          <a:r>
            <a:rPr lang="en-US" sz="1400" b="1" i="0" u="none" strike="noStrike" baseline="0">
              <a:solidFill>
                <a:schemeClr val="dk1"/>
              </a:solidFill>
              <a:effectLst/>
              <a:latin typeface="Arial" panose="020B0604020202020204" pitchFamily="34" charset="0"/>
              <a:ea typeface="+mn-ea"/>
              <a:cs typeface="Arial" panose="020B0604020202020204" pitchFamily="34" charset="0"/>
            </a:rPr>
            <a:t> or Time Between Failure</a:t>
          </a:r>
        </a:p>
        <a:p>
          <a:pPr marL="0" marR="0" indent="0" algn="ctr"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Arial" panose="020B0604020202020204" pitchFamily="34" charset="0"/>
              <a:ea typeface="+mn-ea"/>
              <a:cs typeface="Arial" panose="020B0604020202020204" pitchFamily="34" charset="0"/>
            </a:rPr>
            <a:t>Data Source: </a:t>
          </a:r>
          <a:r>
            <a:rPr lang="en-US" sz="1000" b="0" i="0" u="none" strike="noStrike">
              <a:solidFill>
                <a:schemeClr val="tx1"/>
              </a:solidFill>
              <a:effectLst/>
              <a:latin typeface="Arial" panose="020B0604020202020204" pitchFamily="34" charset="0"/>
              <a:ea typeface="+mn-ea"/>
              <a:cs typeface="Arial" panose="020B0604020202020204" pitchFamily="34" charset="0"/>
            </a:rPr>
            <a:t>44 average times for life were randomly</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selected to </a:t>
          </a:r>
          <a:r>
            <a:rPr lang="en-US" sz="1000" b="0" i="0" u="none" strike="noStrike">
              <a:solidFill>
                <a:schemeClr val="tx1"/>
              </a:solidFill>
              <a:effectLst/>
              <a:latin typeface="Arial" panose="020B0604020202020204" pitchFamily="34" charset="0"/>
              <a:ea typeface="+mn-ea"/>
              <a:cs typeface="Arial" panose="020B0604020202020204" pitchFamily="34" charset="0"/>
            </a:rPr>
            <a:t>fit an</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exponential distribution </a:t>
          </a:r>
          <a:r>
            <a:rPr lang="en-US" sz="1000" b="0" i="0" u="none" strike="noStrike">
              <a:solidFill>
                <a:schemeClr val="tx1"/>
              </a:solidFill>
              <a:effectLst/>
              <a:latin typeface="Arial" panose="020B0604020202020204" pitchFamily="34" charset="0"/>
              <a:ea typeface="+mn-ea"/>
              <a:cs typeface="Arial" panose="020B0604020202020204" pitchFamily="34" charset="0"/>
            </a:rPr>
            <a:t>with mean </a:t>
          </a:r>
          <a:r>
            <a:rPr lang="en-US" sz="1000" b="1" i="0" u="none" strike="noStrike">
              <a:solidFill>
                <a:schemeClr val="tx1"/>
              </a:solidFill>
              <a:effectLst/>
              <a:latin typeface="Arial" panose="020B0604020202020204" pitchFamily="34" charset="0"/>
              <a:ea typeface="+mn-ea"/>
              <a:cs typeface="Arial" panose="020B0604020202020204" pitchFamily="34" charset="0"/>
            </a:rPr>
            <a:t>41511 hours </a:t>
          </a:r>
          <a:r>
            <a:rPr lang="en-US" sz="1000" b="0" i="0" u="none" strike="noStrike">
              <a:solidFill>
                <a:schemeClr val="tx1"/>
              </a:solidFill>
              <a:effectLst/>
              <a:latin typeface="Arial" panose="020B0604020202020204" pitchFamily="34" charset="0"/>
              <a:ea typeface="+mn-ea"/>
              <a:cs typeface="Arial" panose="020B0604020202020204" pitchFamily="34" charset="0"/>
            </a:rPr>
            <a:t>and t</a:t>
          </a:r>
          <a:r>
            <a:rPr lang="en-US" sz="1000" b="0" i="0" baseline="0">
              <a:solidFill>
                <a:schemeClr val="tx1"/>
              </a:solidFill>
              <a:effectLst/>
              <a:latin typeface="Arial" panose="020B0604020202020204" pitchFamily="34" charset="0"/>
              <a:ea typeface="+mn-ea"/>
              <a:cs typeface="Arial" panose="020B0604020202020204" pitchFamily="34" charset="0"/>
            </a:rPr>
            <a:t>runcated at 8,040 and 473,000.</a:t>
          </a:r>
          <a:endParaRPr lang="en-US" sz="10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11</xdr:col>
      <xdr:colOff>9523</xdr:colOff>
      <xdr:row>10</xdr:row>
      <xdr:rowOff>171450</xdr:rowOff>
    </xdr:from>
    <xdr:to>
      <xdr:col>23</xdr:col>
      <xdr:colOff>0</xdr:colOff>
      <xdr:row>46</xdr:row>
      <xdr:rowOff>142875</xdr:rowOff>
    </xdr:to>
    <xdr:sp macro="" textlink="">
      <xdr:nvSpPr>
        <xdr:cNvPr id="3" name="TextBox 2"/>
        <xdr:cNvSpPr txBox="1"/>
      </xdr:nvSpPr>
      <xdr:spPr>
        <a:xfrm>
          <a:off x="7762873" y="2181225"/>
          <a:ext cx="9258302" cy="64960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a:solidFill>
                <a:schemeClr val="dk1"/>
              </a:solidFill>
              <a:effectLst/>
              <a:latin typeface="Arial" panose="020B0604020202020204" pitchFamily="34" charset="0"/>
              <a:ea typeface="+mn-ea"/>
              <a:cs typeface="Arial" panose="020B0604020202020204" pitchFamily="34" charset="0"/>
            </a:rPr>
            <a:t>1.  Management establishes the inherent</a:t>
          </a:r>
          <a:r>
            <a:rPr lang="en-US" sz="1000" baseline="0">
              <a:solidFill>
                <a:schemeClr val="dk1"/>
              </a:solidFill>
              <a:effectLst/>
              <a:latin typeface="Arial" panose="020B0604020202020204" pitchFamily="34" charset="0"/>
              <a:ea typeface="+mn-ea"/>
              <a:cs typeface="Arial" panose="020B0604020202020204" pitchFamily="34" charset="0"/>
            </a:rPr>
            <a:t> a</a:t>
          </a:r>
          <a:r>
            <a:rPr lang="en-US" sz="1000">
              <a:solidFill>
                <a:schemeClr val="dk1"/>
              </a:solidFill>
              <a:effectLst/>
              <a:latin typeface="Arial" panose="020B0604020202020204" pitchFamily="34" charset="0"/>
              <a:ea typeface="+mn-ea"/>
              <a:cs typeface="Arial" panose="020B0604020202020204" pitchFamily="34" charset="0"/>
            </a:rPr>
            <a:t>vailability requirement.  The example used in the RMA Dashboard (worksheet #3)</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uses</a:t>
          </a:r>
          <a:r>
            <a:rPr lang="en-US" sz="1000" baseline="0">
              <a:solidFill>
                <a:schemeClr val="dk1"/>
              </a:solidFill>
              <a:effectLst/>
              <a:latin typeface="Arial" panose="020B0604020202020204" pitchFamily="34" charset="0"/>
              <a:ea typeface="+mn-ea"/>
              <a:cs typeface="Arial" panose="020B0604020202020204" pitchFamily="34" charset="0"/>
            </a:rPr>
            <a:t> the following requirement</a:t>
          </a:r>
          <a:r>
            <a:rPr lang="en-US" sz="1000">
              <a:solidFill>
                <a:schemeClr val="dk1"/>
              </a:solidFill>
              <a:effectLst/>
              <a:latin typeface="Arial" panose="020B0604020202020204" pitchFamily="34" charset="0"/>
              <a:ea typeface="+mn-ea"/>
              <a:cs typeface="Arial" panose="020B0604020202020204" pitchFamily="34" charset="0"/>
            </a:rPr>
            <a:t>: </a:t>
          </a:r>
          <a:r>
            <a:rPr lang="en-US" sz="1000" i="1">
              <a:solidFill>
                <a:schemeClr val="dk1"/>
              </a:solidFill>
              <a:effectLst/>
              <a:latin typeface="Arial" panose="020B0604020202020204" pitchFamily="34" charset="0"/>
              <a:ea typeface="+mn-ea"/>
              <a:cs typeface="Arial" panose="020B0604020202020204" pitchFamily="34" charset="0"/>
            </a:rPr>
            <a:t>The system consisting of 44 repairable subsystems</a:t>
          </a:r>
          <a:r>
            <a:rPr lang="en-US" sz="1000" i="1" baseline="0">
              <a:solidFill>
                <a:schemeClr val="dk1"/>
              </a:solidFill>
              <a:effectLst/>
              <a:latin typeface="Arial" panose="020B0604020202020204" pitchFamily="34" charset="0"/>
              <a:ea typeface="+mn-ea"/>
              <a:cs typeface="Arial" panose="020B0604020202020204" pitchFamily="34" charset="0"/>
            </a:rPr>
            <a:t> (elements) </a:t>
          </a:r>
          <a:r>
            <a:rPr lang="en-US" sz="1000" i="1">
              <a:solidFill>
                <a:schemeClr val="dk1"/>
              </a:solidFill>
              <a:effectLst/>
              <a:latin typeface="Arial" panose="020B0604020202020204" pitchFamily="34" charset="0"/>
              <a:ea typeface="+mn-ea"/>
              <a:cs typeface="Arial" panose="020B0604020202020204" pitchFamily="34" charset="0"/>
            </a:rPr>
            <a:t>must be available at least 98% of the time within</a:t>
          </a:r>
          <a:r>
            <a:rPr lang="en-US" sz="1000" i="1" baseline="0">
              <a:solidFill>
                <a:schemeClr val="dk1"/>
              </a:solidFill>
              <a:effectLst/>
              <a:latin typeface="Arial" panose="020B0604020202020204" pitchFamily="34" charset="0"/>
              <a:ea typeface="+mn-ea"/>
              <a:cs typeface="Arial" panose="020B0604020202020204" pitchFamily="34" charset="0"/>
            </a:rPr>
            <a:t> a </a:t>
          </a:r>
          <a:r>
            <a:rPr lang="en-US" sz="1000" i="1">
              <a:solidFill>
                <a:schemeClr val="dk1"/>
              </a:solidFill>
              <a:effectLst/>
              <a:latin typeface="Arial" panose="020B0604020202020204" pitchFamily="34" charset="0"/>
              <a:ea typeface="+mn-ea"/>
              <a:cs typeface="Arial" panose="020B0604020202020204" pitchFamily="34" charset="0"/>
            </a:rPr>
            <a:t>24-hour time period.</a:t>
          </a: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u="sng">
              <a:solidFill>
                <a:schemeClr val="dk1"/>
              </a:solidFill>
              <a:effectLst/>
              <a:latin typeface="Arial" panose="020B0604020202020204" pitchFamily="34" charset="0"/>
              <a:ea typeface="+mn-ea"/>
              <a:cs typeface="Arial" panose="020B0604020202020204" pitchFamily="34" charset="0"/>
            </a:rPr>
            <a:t>Note</a:t>
          </a:r>
          <a:r>
            <a:rPr lang="en-US" sz="1000">
              <a:solidFill>
                <a:schemeClr val="dk1"/>
              </a:solidFill>
              <a:effectLst/>
              <a:latin typeface="Arial" panose="020B0604020202020204" pitchFamily="34" charset="0"/>
              <a:ea typeface="+mn-ea"/>
              <a:cs typeface="Arial" panose="020B0604020202020204" pitchFamily="34" charset="0"/>
            </a:rPr>
            <a:t>: </a:t>
          </a:r>
          <a:r>
            <a:rPr lang="en-US" sz="1000" baseline="0">
              <a:solidFill>
                <a:srgbClr val="0000FF"/>
              </a:solidFill>
              <a:effectLst/>
              <a:latin typeface="Arial" panose="020B0604020202020204" pitchFamily="34" charset="0"/>
              <a:ea typeface="+mn-ea"/>
              <a:cs typeface="Arial" panose="020B0604020202020204" pitchFamily="34" charset="0"/>
            </a:rPr>
            <a:t>View the </a:t>
          </a:r>
          <a:r>
            <a:rPr lang="en-US" sz="1000">
              <a:solidFill>
                <a:srgbClr val="0000FF"/>
              </a:solidFill>
              <a:effectLst/>
              <a:latin typeface="Arial" panose="020B0604020202020204" pitchFamily="34" charset="0"/>
              <a:ea typeface="+mn-ea"/>
              <a:cs typeface="Arial" panose="020B0604020202020204" pitchFamily="34" charset="0"/>
            </a:rPr>
            <a:t>availability measure as a lower-bound</a:t>
          </a:r>
          <a:r>
            <a:rPr lang="en-US" sz="1000" baseline="0">
              <a:solidFill>
                <a:srgbClr val="0000FF"/>
              </a:solidFill>
              <a:effectLst/>
              <a:latin typeface="Arial" panose="020B0604020202020204" pitchFamily="34" charset="0"/>
              <a:ea typeface="+mn-ea"/>
              <a:cs typeface="Arial" panose="020B0604020202020204" pitchFamily="34" charset="0"/>
            </a:rPr>
            <a:t> probability of success value.  "Good" availability is as close to 1.0000 as possible.</a:t>
          </a:r>
          <a:endParaRPr lang="en-US" sz="1000">
            <a:solidFill>
              <a:srgbClr val="0000FF"/>
            </a:solidFill>
            <a:effectLst/>
            <a:latin typeface="Arial" panose="020B0604020202020204" pitchFamily="34" charset="0"/>
            <a:ea typeface="+mn-ea"/>
            <a:cs typeface="Arial" panose="020B0604020202020204" pitchFamily="34" charset="0"/>
          </a:endParaRP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a:solidFill>
                <a:schemeClr val="dk1"/>
              </a:solidFill>
              <a:effectLst/>
              <a:latin typeface="Arial" panose="020B0604020202020204" pitchFamily="34" charset="0"/>
              <a:ea typeface="+mn-ea"/>
              <a:cs typeface="Arial" panose="020B0604020202020204" pitchFamily="34" charset="0"/>
            </a:rPr>
            <a:t>2.  In </a:t>
          </a:r>
          <a:r>
            <a:rPr lang="en-US" sz="1000" b="1" u="sng">
              <a:solidFill>
                <a:schemeClr val="dk1"/>
              </a:solidFill>
              <a:effectLst/>
              <a:latin typeface="Arial" panose="020B0604020202020204" pitchFamily="34" charset="0"/>
              <a:ea typeface="+mn-ea"/>
              <a:cs typeface="Arial" panose="020B0604020202020204" pitchFamily="34" charset="0"/>
            </a:rPr>
            <a:t>Part 1</a:t>
          </a:r>
          <a:r>
            <a:rPr lang="en-US" sz="1000" b="0" u="none" baseline="0">
              <a:solidFill>
                <a:schemeClr val="dk1"/>
              </a:solidFill>
              <a:effectLst/>
              <a:latin typeface="Arial" panose="020B0604020202020204" pitchFamily="34" charset="0"/>
              <a:ea typeface="+mn-ea"/>
              <a:cs typeface="Arial" panose="020B0604020202020204" pitchFamily="34" charset="0"/>
            </a:rPr>
            <a:t> of the RMA Dashboard, enter the Required System Availability, Required System Mission Time, and Element Count.  The calculated "Allocated Availability" at the element level is </a:t>
          </a:r>
          <a:r>
            <a:rPr lang="en-US" sz="1000">
              <a:solidFill>
                <a:schemeClr val="dk1"/>
              </a:solidFill>
              <a:effectLst/>
              <a:latin typeface="Arial" panose="020B0604020202020204" pitchFamily="34" charset="0"/>
              <a:ea typeface="+mn-ea"/>
              <a:cs typeface="Arial" panose="020B0604020202020204" pitchFamily="34" charset="0"/>
            </a:rPr>
            <a:t>the n</a:t>
          </a:r>
          <a:r>
            <a:rPr lang="en-US" sz="1000" baseline="30000">
              <a:solidFill>
                <a:schemeClr val="dk1"/>
              </a:solidFill>
              <a:effectLst/>
              <a:latin typeface="Arial" panose="020B0604020202020204" pitchFamily="34" charset="0"/>
              <a:ea typeface="+mn-ea"/>
              <a:cs typeface="Arial" panose="020B0604020202020204" pitchFamily="34" charset="0"/>
            </a:rPr>
            <a:t>th</a:t>
          </a:r>
          <a:r>
            <a:rPr lang="en-US" sz="1000">
              <a:solidFill>
                <a:schemeClr val="dk1"/>
              </a:solidFill>
              <a:effectLst/>
              <a:latin typeface="Arial" panose="020B0604020202020204" pitchFamily="34" charset="0"/>
              <a:ea typeface="+mn-ea"/>
              <a:cs typeface="Arial" panose="020B0604020202020204" pitchFamily="34" charset="0"/>
            </a:rPr>
            <a:t> root of Required</a:t>
          </a:r>
          <a:r>
            <a:rPr lang="en-US" sz="1000" baseline="0">
              <a:solidFill>
                <a:schemeClr val="dk1"/>
              </a:solidFill>
              <a:effectLst/>
              <a:latin typeface="Arial" panose="020B0604020202020204" pitchFamily="34" charset="0"/>
              <a:ea typeface="+mn-ea"/>
              <a:cs typeface="Arial" panose="020B0604020202020204" pitchFamily="34" charset="0"/>
            </a:rPr>
            <a:t> System Availability where n is the Element Count</a:t>
          </a:r>
          <a:r>
            <a:rPr lang="en-US" sz="1000">
              <a:solidFill>
                <a:schemeClr val="dk1"/>
              </a:solidFill>
              <a:effectLst/>
              <a:latin typeface="Arial" panose="020B0604020202020204" pitchFamily="34" charset="0"/>
              <a:ea typeface="+mn-ea"/>
              <a:cs typeface="Arial" panose="020B0604020202020204" pitchFamily="34" charset="0"/>
            </a:rPr>
            <a:t>.  </a:t>
          </a:r>
        </a:p>
        <a:p>
          <a:pPr algn="l"/>
          <a:endParaRPr lang="en-US" sz="1000">
            <a:effectLst/>
            <a:latin typeface="Arial" panose="020B0604020202020204" pitchFamily="34" charset="0"/>
            <a:cs typeface="Arial" panose="020B0604020202020204" pitchFamily="34" charset="0"/>
          </a:endParaRPr>
        </a:p>
        <a:p>
          <a:pPr algn="l"/>
          <a:r>
            <a:rPr lang="en-US" sz="1000">
              <a:solidFill>
                <a:schemeClr val="dk1"/>
              </a:solidFill>
              <a:effectLst/>
              <a:latin typeface="Arial" panose="020B0604020202020204" pitchFamily="34" charset="0"/>
              <a:ea typeface="+mn-ea"/>
              <a:cs typeface="Arial" panose="020B0604020202020204" pitchFamily="34" charset="0"/>
            </a:rPr>
            <a:t>3.  In </a:t>
          </a:r>
          <a:r>
            <a:rPr lang="en-US" sz="1000" b="1" u="sng">
              <a:solidFill>
                <a:schemeClr val="dk1"/>
              </a:solidFill>
              <a:effectLst/>
              <a:latin typeface="Arial" panose="020B0604020202020204" pitchFamily="34" charset="0"/>
              <a:ea typeface="+mn-ea"/>
              <a:cs typeface="Arial" panose="020B0604020202020204" pitchFamily="34" charset="0"/>
            </a:rPr>
            <a:t>Part 1</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0" baseline="0">
              <a:solidFill>
                <a:sysClr val="windowText" lastClr="000000"/>
              </a:solidFill>
              <a:effectLst/>
              <a:latin typeface="Arial" panose="020B0604020202020204" pitchFamily="34" charset="0"/>
              <a:ea typeface="+mn-ea"/>
              <a:cs typeface="Arial" panose="020B0604020202020204" pitchFamily="34" charset="0"/>
            </a:rPr>
            <a:t>of the RMA Dashboard</a:t>
          </a:r>
          <a:r>
            <a:rPr lang="en-US" sz="1000" b="0">
              <a:solidFill>
                <a:sysClr val="windowText" lastClr="000000"/>
              </a:solidFill>
              <a:effectLst/>
              <a:latin typeface="Arial" panose="020B0604020202020204" pitchFamily="34" charset="0"/>
              <a:ea typeface="+mn-ea"/>
              <a:cs typeface="Arial" panose="020B0604020202020204" pitchFamily="34" charset="0"/>
            </a:rPr>
            <a:t>, select</a:t>
          </a:r>
          <a:r>
            <a:rPr lang="en-US" sz="1000" b="0" baseline="0">
              <a:solidFill>
                <a:sysClr val="windowText" lastClr="000000"/>
              </a:solidFill>
              <a:effectLst/>
              <a:latin typeface="Arial" panose="020B0604020202020204" pitchFamily="34" charset="0"/>
              <a:ea typeface="+mn-ea"/>
              <a:cs typeface="Arial" panose="020B0604020202020204" pitchFamily="34" charset="0"/>
            </a:rPr>
            <a:t> (e.g., by trial and error) </a:t>
          </a:r>
          <a:r>
            <a:rPr lang="en-US" sz="1000" b="0">
              <a:solidFill>
                <a:sysClr val="windowText" lastClr="000000"/>
              </a:solidFill>
              <a:effectLst/>
              <a:latin typeface="Arial" panose="020B0604020202020204" pitchFamily="34" charset="0"/>
              <a:ea typeface="+mn-ea"/>
              <a:cs typeface="Arial" panose="020B0604020202020204" pitchFamily="34" charset="0"/>
            </a:rPr>
            <a:t>the Average Element</a:t>
          </a:r>
          <a:r>
            <a:rPr lang="en-US" sz="1000" b="0" baseline="0">
              <a:solidFill>
                <a:sysClr val="windowText" lastClr="000000"/>
              </a:solidFill>
              <a:effectLst/>
              <a:latin typeface="Arial" panose="020B0604020202020204" pitchFamily="34" charset="0"/>
              <a:ea typeface="+mn-ea"/>
              <a:cs typeface="Arial" panose="020B0604020202020204" pitchFamily="34" charset="0"/>
            </a:rPr>
            <a:t> </a:t>
          </a:r>
          <a:r>
            <a:rPr lang="en-US" sz="1000" b="0">
              <a:solidFill>
                <a:sysClr val="windowText" lastClr="000000"/>
              </a:solidFill>
              <a:effectLst/>
              <a:latin typeface="Arial" panose="020B0604020202020204" pitchFamily="34" charset="0"/>
              <a:ea typeface="+mn-ea"/>
              <a:cs typeface="Arial" panose="020B0604020202020204" pitchFamily="34" charset="0"/>
            </a:rPr>
            <a:t>MTBF </a:t>
          </a:r>
          <a:r>
            <a:rPr lang="en-US" sz="1000" baseline="0">
              <a:solidFill>
                <a:schemeClr val="dk1"/>
              </a:solidFill>
              <a:effectLst/>
              <a:latin typeface="Arial" panose="020B0604020202020204" pitchFamily="34" charset="0"/>
              <a:ea typeface="+mn-ea"/>
              <a:cs typeface="Arial" panose="020B0604020202020204" pitchFamily="34" charset="0"/>
            </a:rPr>
            <a:t>(reliability) </a:t>
          </a:r>
          <a:r>
            <a:rPr lang="en-US" sz="1000" b="0">
              <a:solidFill>
                <a:sysClr val="windowText" lastClr="000000"/>
              </a:solidFill>
              <a:effectLst/>
              <a:latin typeface="Arial" panose="020B0604020202020204" pitchFamily="34" charset="0"/>
              <a:ea typeface="+mn-ea"/>
              <a:cs typeface="Arial" panose="020B0604020202020204" pitchFamily="34" charset="0"/>
            </a:rPr>
            <a:t>and Average MTTR </a:t>
          </a:r>
          <a:r>
            <a:rPr lang="en-US" sz="1000" baseline="0">
              <a:solidFill>
                <a:schemeClr val="dk1"/>
              </a:solidFill>
              <a:effectLst/>
              <a:latin typeface="Arial" panose="020B0604020202020204" pitchFamily="34" charset="0"/>
              <a:ea typeface="+mn-ea"/>
              <a:cs typeface="Arial" panose="020B0604020202020204" pitchFamily="34" charset="0"/>
            </a:rPr>
            <a:t>(maintainability) </a:t>
          </a:r>
          <a:r>
            <a:rPr lang="en-US" sz="1000" b="0">
              <a:solidFill>
                <a:sysClr val="windowText" lastClr="000000"/>
              </a:solidFill>
              <a:effectLst/>
              <a:latin typeface="Arial" panose="020B0604020202020204" pitchFamily="34" charset="0"/>
              <a:ea typeface="+mn-ea"/>
              <a:cs typeface="Arial" panose="020B0604020202020204" pitchFamily="34" charset="0"/>
            </a:rPr>
            <a:t>combination as the "design to" parameter to satisfy</a:t>
          </a:r>
          <a:r>
            <a:rPr lang="en-US" sz="1000" b="0" baseline="0">
              <a:solidFill>
                <a:sysClr val="windowText" lastClr="000000"/>
              </a:solidFill>
              <a:effectLst/>
              <a:latin typeface="Arial" panose="020B0604020202020204" pitchFamily="34" charset="0"/>
              <a:ea typeface="+mn-ea"/>
              <a:cs typeface="Arial" panose="020B0604020202020204" pitchFamily="34" charset="0"/>
            </a:rPr>
            <a:t> t</a:t>
          </a:r>
          <a:r>
            <a:rPr lang="en-US" sz="1000" b="0">
              <a:solidFill>
                <a:sysClr val="windowText" lastClr="000000"/>
              </a:solidFill>
              <a:effectLst/>
              <a:latin typeface="Arial" panose="020B0604020202020204" pitchFamily="34" charset="0"/>
              <a:ea typeface="+mn-ea"/>
              <a:cs typeface="Arial" panose="020B0604020202020204" pitchFamily="34" charset="0"/>
            </a:rPr>
            <a:t>he required </a:t>
          </a:r>
          <a:r>
            <a:rPr lang="en-US" sz="1000" b="0" baseline="0">
              <a:solidFill>
                <a:sysClr val="windowText" lastClr="000000"/>
              </a:solidFill>
              <a:effectLst/>
              <a:latin typeface="Arial" panose="020B0604020202020204" pitchFamily="34" charset="0"/>
              <a:ea typeface="+mn-ea"/>
              <a:cs typeface="Arial" panose="020B0604020202020204" pitchFamily="34" charset="0"/>
            </a:rPr>
            <a:t>type of availability </a:t>
          </a:r>
          <a:r>
            <a:rPr lang="en-US" sz="1000" b="0">
              <a:solidFill>
                <a:sysClr val="windowText" lastClr="000000"/>
              </a:solidFill>
              <a:effectLst/>
              <a:latin typeface="Arial" panose="020B0604020202020204" pitchFamily="34" charset="0"/>
              <a:ea typeface="+mn-ea"/>
              <a:cs typeface="Arial" panose="020B0604020202020204" pitchFamily="34" charset="0"/>
            </a:rPr>
            <a:t>at the element level.</a:t>
          </a:r>
          <a:r>
            <a:rPr lang="en-US" sz="1000" b="0" baseline="0">
              <a:solidFill>
                <a:sysClr val="windowText" lastClr="000000"/>
              </a:solidFill>
              <a:effectLst/>
              <a:latin typeface="Arial" panose="020B0604020202020204" pitchFamily="34" charset="0"/>
              <a:ea typeface="+mn-ea"/>
              <a:cs typeface="Arial" panose="020B0604020202020204" pitchFamily="34" charset="0"/>
            </a:rPr>
            <a:t> Strive for a "high MTBF and low  MTTR" combination (illustrated below).</a:t>
          </a:r>
          <a:endParaRPr lang="en-US" sz="1000">
            <a:solidFill>
              <a:sysClr val="windowText" lastClr="000000"/>
            </a:solidFill>
            <a:effectLst/>
            <a:latin typeface="Arial" panose="020B0604020202020204" pitchFamily="34" charset="0"/>
            <a:cs typeface="Arial" panose="020B0604020202020204" pitchFamily="34" charset="0"/>
          </a:endParaRPr>
        </a:p>
        <a:p>
          <a:pPr algn="l"/>
          <a:endParaRPr lang="en-US" sz="10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u="sng">
              <a:solidFill>
                <a:schemeClr val="dk1"/>
              </a:solidFill>
              <a:effectLst/>
              <a:latin typeface="Arial" panose="020B0604020202020204" pitchFamily="34" charset="0"/>
              <a:ea typeface="+mn-ea"/>
              <a:cs typeface="Arial" panose="020B0604020202020204" pitchFamily="34" charset="0"/>
            </a:rPr>
            <a:t>Note</a:t>
          </a:r>
          <a:r>
            <a:rPr lang="en-US" sz="1000">
              <a:solidFill>
                <a:schemeClr val="dk1"/>
              </a:solidFill>
              <a:effectLst/>
              <a:latin typeface="Arial" panose="020B0604020202020204" pitchFamily="34" charset="0"/>
              <a:ea typeface="+mn-ea"/>
              <a:cs typeface="Arial" panose="020B0604020202020204" pitchFamily="34" charset="0"/>
            </a:rPr>
            <a:t>: Part 1 lists the </a:t>
          </a:r>
          <a:r>
            <a:rPr lang="en-US" sz="1000" baseline="0">
              <a:solidFill>
                <a:schemeClr val="dk1"/>
              </a:solidFill>
              <a:effectLst/>
              <a:latin typeface="Arial" panose="020B0604020202020204" pitchFamily="34" charset="0"/>
              <a:ea typeface="+mn-ea"/>
              <a:cs typeface="Arial" panose="020B0604020202020204" pitchFamily="34" charset="0"/>
            </a:rPr>
            <a:t>three types of availability.  Focus on the availability </a:t>
          </a:r>
          <a:r>
            <a:rPr lang="en-US" sz="1000">
              <a:solidFill>
                <a:schemeClr val="dk1"/>
              </a:solidFill>
              <a:effectLst/>
              <a:latin typeface="Arial" panose="020B0604020202020204" pitchFamily="34" charset="0"/>
              <a:ea typeface="+mn-ea"/>
              <a:cs typeface="Arial" panose="020B0604020202020204" pitchFamily="34" charset="0"/>
            </a:rPr>
            <a:t>type</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that best represents (interprets</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availability requirement stated in step 1.</a:t>
          </a:r>
          <a:r>
            <a:rPr lang="en-US" sz="1000" baseline="0">
              <a:solidFill>
                <a:schemeClr val="dk1"/>
              </a:solidFill>
              <a:effectLst/>
              <a:latin typeface="Arial" panose="020B0604020202020204" pitchFamily="34" charset="0"/>
              <a:ea typeface="+mn-ea"/>
              <a:cs typeface="Arial" panose="020B0604020202020204" pitchFamily="34" charset="0"/>
            </a:rPr>
            <a:t>  For this example, the </a:t>
          </a:r>
          <a:r>
            <a:rPr lang="en-US" sz="1000" b="0" baseline="0">
              <a:solidFill>
                <a:schemeClr val="dk1"/>
              </a:solidFill>
              <a:effectLst/>
              <a:latin typeface="Arial" panose="020B0604020202020204" pitchFamily="34" charset="0"/>
              <a:ea typeface="+mn-ea"/>
              <a:cs typeface="Arial" panose="020B0604020202020204" pitchFamily="34" charset="0"/>
            </a:rPr>
            <a:t>RMA Dashboard uses </a:t>
          </a:r>
          <a:r>
            <a:rPr lang="en-US" sz="1000">
              <a:solidFill>
                <a:schemeClr val="dk1"/>
              </a:solidFill>
              <a:effectLst/>
              <a:latin typeface="Arial" panose="020B0604020202020204" pitchFamily="34" charset="0"/>
              <a:ea typeface="+mn-ea"/>
              <a:cs typeface="Arial" panose="020B0604020202020204" pitchFamily="34" charset="0"/>
            </a:rPr>
            <a:t>Point Availability</a:t>
          </a:r>
          <a:r>
            <a:rPr lang="en-US" sz="1000" baseline="0">
              <a:solidFill>
                <a:schemeClr val="dk1"/>
              </a:solidFill>
              <a:effectLst/>
              <a:latin typeface="Arial" panose="020B0604020202020204" pitchFamily="34" charset="0"/>
              <a:ea typeface="+mn-ea"/>
              <a:cs typeface="Arial" panose="020B0604020202020204" pitchFamily="34" charset="0"/>
            </a:rPr>
            <a:t> (even though the requirement's language suggests Interval Availability).</a:t>
          </a:r>
          <a:endParaRPr lang="en-US" sz="1000">
            <a:effectLst/>
            <a:latin typeface="Arial" panose="020B0604020202020204" pitchFamily="34" charset="0"/>
            <a:cs typeface="Arial" panose="020B0604020202020204" pitchFamily="34" charset="0"/>
          </a:endParaRPr>
        </a:p>
        <a:p>
          <a:pPr algn="l"/>
          <a:endParaRPr lang="en-US" sz="1000" u="sng"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u="sng">
              <a:solidFill>
                <a:schemeClr val="dk1"/>
              </a:solidFill>
              <a:effectLst/>
              <a:latin typeface="Arial" panose="020B0604020202020204" pitchFamily="34" charset="0"/>
              <a:ea typeface="+mn-ea"/>
              <a:cs typeface="Arial" panose="020B0604020202020204" pitchFamily="34" charset="0"/>
            </a:rPr>
            <a:t>Note</a:t>
          </a:r>
          <a:r>
            <a:rPr lang="en-US" sz="1000">
              <a:solidFill>
                <a:schemeClr val="dk1"/>
              </a:solidFill>
              <a:effectLst/>
              <a:latin typeface="Arial" panose="020B0604020202020204" pitchFamily="34" charset="0"/>
              <a:ea typeface="+mn-ea"/>
              <a:cs typeface="Arial" panose="020B0604020202020204" pitchFamily="34" charset="0"/>
            </a:rPr>
            <a:t>: The formulas that calculate the element (or allocated) Point (Instantaneous) Availability and Average (Interval, Mission) Availability use the System Mission Time value entered in Part 1</a:t>
          </a:r>
          <a:r>
            <a:rPr lang="en-US" sz="1000">
              <a:solidFill>
                <a:srgbClr val="0000FF"/>
              </a:solidFill>
              <a:effectLst/>
              <a:latin typeface="Arial" panose="020B0604020202020204" pitchFamily="34" charset="0"/>
              <a:ea typeface="+mn-ea"/>
              <a:cs typeface="Arial" panose="020B0604020202020204" pitchFamily="34" charset="0"/>
            </a:rPr>
            <a:t>.  Mission</a:t>
          </a:r>
          <a:r>
            <a:rPr lang="en-US" sz="1000" baseline="0">
              <a:solidFill>
                <a:srgbClr val="0000FF"/>
              </a:solidFill>
              <a:effectLst/>
              <a:latin typeface="Arial" panose="020B0604020202020204" pitchFamily="34" charset="0"/>
              <a:ea typeface="+mn-ea"/>
              <a:cs typeface="Arial" panose="020B0604020202020204" pitchFamily="34" charset="0"/>
            </a:rPr>
            <a:t> Time is not used to calculate </a:t>
          </a:r>
          <a:r>
            <a:rPr lang="en-US" sz="1000">
              <a:solidFill>
                <a:srgbClr val="0000FF"/>
              </a:solidFill>
              <a:effectLst/>
              <a:latin typeface="Arial" panose="020B0604020202020204" pitchFamily="34" charset="0"/>
              <a:ea typeface="+mn-ea"/>
              <a:cs typeface="Arial" panose="020B0604020202020204" pitchFamily="34" charset="0"/>
            </a:rPr>
            <a:t>Limiting</a:t>
          </a:r>
          <a:r>
            <a:rPr lang="en-US" sz="1000" b="0">
              <a:solidFill>
                <a:srgbClr val="0000FF"/>
              </a:solidFill>
              <a:effectLst/>
              <a:latin typeface="Arial" panose="020B0604020202020204" pitchFamily="34" charset="0"/>
              <a:ea typeface="+mn-ea"/>
              <a:cs typeface="Arial" panose="020B0604020202020204" pitchFamily="34" charset="0"/>
            </a:rPr>
            <a:t> (Steady-State, Asymptotic</a:t>
          </a:r>
          <a:r>
            <a:rPr lang="en-US" sz="1000" b="0" baseline="0">
              <a:solidFill>
                <a:srgbClr val="0000FF"/>
              </a:solidFill>
              <a:effectLst/>
              <a:latin typeface="Arial" panose="020B0604020202020204" pitchFamily="34" charset="0"/>
              <a:ea typeface="+mn-ea"/>
              <a:cs typeface="Arial" panose="020B0604020202020204" pitchFamily="34" charset="0"/>
            </a:rPr>
            <a:t> or </a:t>
          </a:r>
          <a:r>
            <a:rPr lang="en-US" sz="1000" b="0">
              <a:solidFill>
                <a:srgbClr val="0000FF"/>
              </a:solidFill>
              <a:effectLst/>
              <a:latin typeface="Arial" panose="020B0604020202020204" pitchFamily="34" charset="0"/>
              <a:ea typeface="+mn-ea"/>
              <a:cs typeface="Arial" panose="020B0604020202020204" pitchFamily="34" charset="0"/>
            </a:rPr>
            <a:t>Long-Term) Availability.  A</a:t>
          </a:r>
          <a:r>
            <a:rPr lang="en-US" sz="1000" b="0" baseline="0">
              <a:solidFill>
                <a:srgbClr val="0000FF"/>
              </a:solidFill>
              <a:effectLst/>
              <a:latin typeface="Arial" panose="020B0604020202020204" pitchFamily="34" charset="0"/>
              <a:ea typeface="+mn-ea"/>
              <a:cs typeface="Arial" panose="020B0604020202020204" pitchFamily="34" charset="0"/>
            </a:rPr>
            <a:t>s mission time increases, both Point Availability and Average Availability approach Limiting Availability.  </a:t>
          </a:r>
          <a:r>
            <a:rPr lang="en-US" sz="1000" b="0" baseline="0">
              <a:solidFill>
                <a:sysClr val="windowText" lastClr="000000"/>
              </a:solidFill>
              <a:effectLst/>
              <a:latin typeface="Arial" panose="020B0604020202020204" pitchFamily="34" charset="0"/>
              <a:ea typeface="+mn-ea"/>
              <a:cs typeface="Arial" panose="020B0604020202020204" pitchFamily="34" charset="0"/>
            </a:rPr>
            <a:t>In general, Limiting Availability is: A</a:t>
          </a:r>
          <a:r>
            <a:rPr lang="en-US" sz="1000" b="0" baseline="-25000">
              <a:solidFill>
                <a:sysClr val="windowText" lastClr="000000"/>
              </a:solidFill>
              <a:effectLst/>
              <a:latin typeface="Arial" panose="020B0604020202020204" pitchFamily="34" charset="0"/>
              <a:ea typeface="+mn-ea"/>
              <a:cs typeface="Arial" panose="020B0604020202020204" pitchFamily="34" charset="0"/>
            </a:rPr>
            <a:t>L</a:t>
          </a:r>
          <a:r>
            <a:rPr lang="en-US" sz="1000" b="0" baseline="0">
              <a:solidFill>
                <a:sysClr val="windowText" lastClr="000000"/>
              </a:solidFill>
              <a:effectLst/>
              <a:latin typeface="Arial" panose="020B0604020202020204" pitchFamily="34" charset="0"/>
              <a:ea typeface="+mn-ea"/>
              <a:cs typeface="Arial" panose="020B0604020202020204" pitchFamily="34" charset="0"/>
            </a:rPr>
            <a:t> = </a:t>
          </a:r>
          <a:r>
            <a:rPr lang="en-US" sz="1000" b="0">
              <a:solidFill>
                <a:sysClr val="windowText" lastClr="000000"/>
              </a:solidFill>
              <a:effectLst/>
              <a:latin typeface="Arial" panose="020B0604020202020204" pitchFamily="34" charset="0"/>
              <a:ea typeface="+mn-ea"/>
              <a:cs typeface="Arial" panose="020B0604020202020204" pitchFamily="34" charset="0"/>
            </a:rPr>
            <a:t>MTBF/(MTBF+MTTR) ≈ 1 - </a:t>
          </a:r>
          <a:r>
            <a:rPr lang="el-GR" sz="1000" b="0">
              <a:solidFill>
                <a:sysClr val="windowText" lastClr="000000"/>
              </a:solidFill>
              <a:effectLst/>
              <a:latin typeface="Arial" panose="020B0604020202020204" pitchFamily="34" charset="0"/>
              <a:ea typeface="+mn-ea"/>
              <a:cs typeface="Arial" panose="020B0604020202020204" pitchFamily="34" charset="0"/>
            </a:rPr>
            <a:t>λ/μ</a:t>
          </a:r>
          <a:r>
            <a:rPr lang="en-US" sz="1000" b="0">
              <a:solidFill>
                <a:sysClr val="windowText" lastClr="000000"/>
              </a:solidFill>
              <a:effectLst/>
              <a:latin typeface="Arial" panose="020B0604020202020204" pitchFamily="34" charset="0"/>
              <a:ea typeface="+mn-ea"/>
              <a:cs typeface="Arial" panose="020B0604020202020204" pitchFamily="34" charset="0"/>
            </a:rPr>
            <a:t>, where failure rate λ = 1/MTBF and repair rate μ = 1/MTTR</a:t>
          </a:r>
          <a:r>
            <a:rPr lang="en-US" sz="1000" b="0" baseline="0">
              <a:solidFill>
                <a:sysClr val="windowText" lastClr="000000"/>
              </a:solidFill>
              <a:effectLst/>
              <a:latin typeface="Arial" panose="020B0604020202020204" pitchFamily="34" charset="0"/>
              <a:ea typeface="+mn-ea"/>
              <a:cs typeface="Arial" panose="020B0604020202020204" pitchFamily="34" charset="0"/>
            </a:rPr>
            <a:t>.  In failure space, </a:t>
          </a:r>
          <a:r>
            <a:rPr lang="en-US" sz="1000" b="0">
              <a:solidFill>
                <a:sysClr val="windowText" lastClr="000000"/>
              </a:solidFill>
              <a:effectLst/>
              <a:latin typeface="Arial" panose="020B0604020202020204" pitchFamily="34" charset="0"/>
              <a:ea typeface="+mn-ea"/>
              <a:cs typeface="Arial" panose="020B0604020202020204" pitchFamily="34" charset="0"/>
            </a:rPr>
            <a:t>Limiting </a:t>
          </a:r>
          <a:r>
            <a:rPr lang="en-US" sz="1000" b="0" u="sng">
              <a:solidFill>
                <a:sysClr val="windowText" lastClr="000000"/>
              </a:solidFill>
              <a:effectLst/>
              <a:latin typeface="Arial" panose="020B0604020202020204" pitchFamily="34" charset="0"/>
              <a:ea typeface="+mn-ea"/>
              <a:cs typeface="Arial" panose="020B0604020202020204" pitchFamily="34" charset="0"/>
            </a:rPr>
            <a:t>U</a:t>
          </a:r>
          <a:r>
            <a:rPr lang="en-US" sz="1000" b="0" u="sng" baseline="0">
              <a:solidFill>
                <a:sysClr val="windowText" lastClr="000000"/>
              </a:solidFill>
              <a:effectLst/>
              <a:latin typeface="Arial" panose="020B0604020202020204" pitchFamily="34" charset="0"/>
              <a:ea typeface="+mn-ea"/>
              <a:cs typeface="Arial" panose="020B0604020202020204" pitchFamily="34" charset="0"/>
            </a:rPr>
            <a:t>n</a:t>
          </a:r>
          <a:r>
            <a:rPr lang="en-US" sz="1000" b="0" baseline="0">
              <a:solidFill>
                <a:sysClr val="windowText" lastClr="000000"/>
              </a:solidFill>
              <a:effectLst/>
              <a:latin typeface="Arial" panose="020B0604020202020204" pitchFamily="34" charset="0"/>
              <a:ea typeface="+mn-ea"/>
              <a:cs typeface="Arial" panose="020B0604020202020204" pitchFamily="34" charset="0"/>
            </a:rPr>
            <a:t>availability can be approximated by MTTR/MTBF = (1- </a:t>
          </a:r>
          <a:r>
            <a:rPr lang="en-US" sz="1000" b="0" baseline="0">
              <a:solidFill>
                <a:schemeClr val="dk1"/>
              </a:solidFill>
              <a:effectLst/>
              <a:latin typeface="Arial" panose="020B0604020202020204" pitchFamily="34" charset="0"/>
              <a:ea typeface="+mn-ea"/>
              <a:cs typeface="Arial" panose="020B0604020202020204" pitchFamily="34" charset="0"/>
            </a:rPr>
            <a:t>A</a:t>
          </a:r>
          <a:r>
            <a:rPr lang="en-US" sz="1000" b="0" baseline="-25000">
              <a:solidFill>
                <a:schemeClr val="dk1"/>
              </a:solidFill>
              <a:effectLst/>
              <a:latin typeface="Arial" panose="020B0604020202020204" pitchFamily="34" charset="0"/>
              <a:ea typeface="+mn-ea"/>
              <a:cs typeface="Arial" panose="020B0604020202020204" pitchFamily="34" charset="0"/>
            </a:rPr>
            <a:t>L</a:t>
          </a:r>
          <a:r>
            <a:rPr lang="en-US" sz="1000" b="0" baseline="0">
              <a:solidFill>
                <a:sysClr val="windowText" lastClr="000000"/>
              </a:solidFill>
              <a:effectLst/>
              <a:latin typeface="Arial" panose="020B0604020202020204" pitchFamily="34" charset="0"/>
              <a:ea typeface="+mn-ea"/>
              <a:cs typeface="Arial" panose="020B0604020202020204" pitchFamily="34" charset="0"/>
            </a:rPr>
            <a:t>)/</a:t>
          </a:r>
          <a:r>
            <a:rPr lang="en-US" sz="1000" b="0" baseline="0">
              <a:solidFill>
                <a:schemeClr val="dk1"/>
              </a:solidFill>
              <a:effectLst/>
              <a:latin typeface="Arial" panose="020B0604020202020204" pitchFamily="34" charset="0"/>
              <a:ea typeface="+mn-ea"/>
              <a:cs typeface="Arial" panose="020B0604020202020204" pitchFamily="34" charset="0"/>
            </a:rPr>
            <a:t>A</a:t>
          </a:r>
          <a:r>
            <a:rPr lang="en-US" sz="1000" b="0" baseline="-25000">
              <a:solidFill>
                <a:schemeClr val="dk1"/>
              </a:solidFill>
              <a:effectLst/>
              <a:latin typeface="Arial" panose="020B0604020202020204" pitchFamily="34" charset="0"/>
              <a:ea typeface="+mn-ea"/>
              <a:cs typeface="Arial" panose="020B0604020202020204" pitchFamily="34" charset="0"/>
            </a:rPr>
            <a:t>L</a:t>
          </a:r>
          <a:r>
            <a:rPr lang="en-US" sz="1000" b="0" baseline="0">
              <a:solidFill>
                <a:sysClr val="windowText" lastClr="000000"/>
              </a:solidFill>
              <a:effectLst/>
              <a:latin typeface="Arial" panose="020B0604020202020204" pitchFamily="34" charset="0"/>
              <a:ea typeface="+mn-ea"/>
              <a:cs typeface="Arial" panose="020B0604020202020204" pitchFamily="34" charset="0"/>
            </a:rPr>
            <a:t> = λ/</a:t>
          </a:r>
          <a:r>
            <a:rPr lang="el-GR" sz="1000" b="0" baseline="0">
              <a:solidFill>
                <a:sysClr val="windowText" lastClr="000000"/>
              </a:solidFill>
              <a:effectLst/>
              <a:latin typeface="Arial" panose="020B0604020202020204" pitchFamily="34" charset="0"/>
              <a:ea typeface="+mn-ea"/>
              <a:cs typeface="Arial" panose="020B0604020202020204" pitchFamily="34" charset="0"/>
            </a:rPr>
            <a:t>μ</a:t>
          </a:r>
          <a:r>
            <a:rPr lang="en-US" sz="1000" b="0" baseline="0">
              <a:solidFill>
                <a:sysClr val="windowText" lastClr="000000"/>
              </a:solidFill>
              <a:effectLst/>
              <a:latin typeface="Arial" panose="020B0604020202020204" pitchFamily="34" charset="0"/>
              <a:ea typeface="+mn-ea"/>
              <a:cs typeface="Arial" panose="020B0604020202020204" pitchFamily="34" charset="0"/>
            </a:rPr>
            <a:t>.</a:t>
          </a:r>
          <a:endParaRPr lang="en-US" sz="1000" b="0">
            <a:solidFill>
              <a:sysClr val="windowText" lastClr="000000"/>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000" b="0">
            <a:solidFill>
              <a:schemeClr val="dk1"/>
            </a:solidFill>
            <a:effectLst/>
            <a:latin typeface="Arial" panose="020B0604020202020204" pitchFamily="34" charset="0"/>
            <a:ea typeface="+mn-ea"/>
            <a:cs typeface="Arial" panose="020B0604020202020204" pitchFamily="34" charset="0"/>
          </a:endParaRPr>
        </a:p>
        <a:p>
          <a:pPr algn="l"/>
          <a:r>
            <a:rPr lang="en-US" sz="1000" u="sng" baseline="0">
              <a:solidFill>
                <a:schemeClr val="dk1"/>
              </a:solidFill>
              <a:effectLst/>
              <a:latin typeface="Arial" panose="020B0604020202020204" pitchFamily="34" charset="0"/>
              <a:ea typeface="+mn-ea"/>
              <a:cs typeface="Arial" panose="020B0604020202020204" pitchFamily="34" charset="0"/>
            </a:rPr>
            <a:t>Note</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baseline="0">
              <a:solidFill>
                <a:srgbClr val="0000FF"/>
              </a:solidFill>
              <a:effectLst/>
              <a:latin typeface="Arial" panose="020B0604020202020204" pitchFamily="34" charset="0"/>
              <a:ea typeface="+mn-ea"/>
              <a:cs typeface="Arial" panose="020B0604020202020204" pitchFamily="34" charset="0"/>
            </a:rPr>
            <a:t>View MTBF as a lower-bound value and MTTR as an upper-bound value.  Thus, "good" reliability is characterized by a long duration (e.g., high number of hours) for MTBF, and "good" maintainability is characterized by a short duration (e.g., low number of hours) for MTTR.</a:t>
          </a:r>
        </a:p>
        <a:p>
          <a:pPr algn="l"/>
          <a:endParaRPr lang="en-US" sz="1000">
            <a:effectLst/>
            <a:latin typeface="Arial" panose="020B0604020202020204" pitchFamily="34" charset="0"/>
            <a:cs typeface="Arial" panose="020B0604020202020204" pitchFamily="34" charset="0"/>
          </a:endParaRPr>
        </a:p>
        <a:p>
          <a:pPr algn="l" eaLnBrk="1" fontAlgn="auto" latinLnBrk="0" hangingPunct="1"/>
          <a:r>
            <a:rPr lang="en-US" sz="1000" u="sng">
              <a:solidFill>
                <a:schemeClr val="dk1"/>
              </a:solidFill>
              <a:effectLst/>
              <a:latin typeface="Arial" panose="020B0604020202020204" pitchFamily="34" charset="0"/>
              <a:ea typeface="+mn-ea"/>
              <a:cs typeface="Arial" panose="020B0604020202020204" pitchFamily="34" charset="0"/>
            </a:rPr>
            <a:t>Note</a:t>
          </a:r>
          <a:r>
            <a:rPr lang="en-US" sz="1000">
              <a:solidFill>
                <a:schemeClr val="dk1"/>
              </a:solidFill>
              <a:effectLst/>
              <a:latin typeface="Arial" panose="020B0604020202020204" pitchFamily="34" charset="0"/>
              <a:ea typeface="+mn-ea"/>
              <a:cs typeface="Arial" panose="020B0604020202020204" pitchFamily="34" charset="0"/>
            </a:rPr>
            <a:t>: There</a:t>
          </a:r>
          <a:r>
            <a:rPr lang="en-US" sz="1000" baseline="0">
              <a:solidFill>
                <a:schemeClr val="dk1"/>
              </a:solidFill>
              <a:effectLst/>
              <a:latin typeface="Arial" panose="020B0604020202020204" pitchFamily="34" charset="0"/>
              <a:ea typeface="+mn-ea"/>
              <a:cs typeface="Arial" panose="020B0604020202020204" pitchFamily="34" charset="0"/>
            </a:rPr>
            <a:t> are many "R and M combinations" that satisfy a specified level of availability (see table below).  Select design marks for element MTBF and element MTTR that satisfy both the required system availability as well as other operational outcomes (e.g., safety).</a:t>
          </a:r>
          <a:endParaRPr lang="en-US" sz="1000">
            <a:effectLst/>
            <a:latin typeface="Arial" panose="020B0604020202020204" pitchFamily="34" charset="0"/>
            <a:cs typeface="Arial" panose="020B0604020202020204" pitchFamily="34" charset="0"/>
          </a:endParaRPr>
        </a:p>
        <a:p>
          <a:pPr algn="l"/>
          <a:endParaRPr lang="en-US" sz="1000" u="sng" baseline="0">
            <a:solidFill>
              <a:schemeClr val="dk1"/>
            </a:solidFill>
            <a:effectLst/>
            <a:latin typeface="Arial" panose="020B0604020202020204" pitchFamily="34" charset="0"/>
            <a:ea typeface="+mn-ea"/>
            <a:cs typeface="Arial" panose="020B0604020202020204" pitchFamily="34" charset="0"/>
          </a:endParaRPr>
        </a:p>
        <a:p>
          <a:pPr algn="l"/>
          <a:r>
            <a:rPr lang="en-US" sz="1000" u="sng" baseline="0">
              <a:solidFill>
                <a:schemeClr val="dk1"/>
              </a:solidFill>
              <a:effectLst/>
              <a:latin typeface="Arial" panose="020B0604020202020204" pitchFamily="34" charset="0"/>
              <a:ea typeface="+mn-ea"/>
              <a:cs typeface="Arial" panose="020B0604020202020204" pitchFamily="34" charset="0"/>
            </a:rPr>
            <a:t>Note</a:t>
          </a:r>
          <a:r>
            <a:rPr lang="en-US" sz="1000" baseline="0">
              <a:solidFill>
                <a:schemeClr val="dk1"/>
              </a:solidFill>
              <a:effectLst/>
              <a:latin typeface="Arial" panose="020B0604020202020204" pitchFamily="34" charset="0"/>
              <a:ea typeface="+mn-ea"/>
              <a:cs typeface="Arial" panose="020B0604020202020204" pitchFamily="34" charset="0"/>
            </a:rPr>
            <a:t>: As with any system, do not design to the exact mark--thus, include margin.  In Part 1, </a:t>
          </a:r>
          <a:r>
            <a:rPr lang="en-US" sz="1000" baseline="0">
              <a:solidFill>
                <a:srgbClr val="0000FF"/>
              </a:solidFill>
              <a:effectLst/>
              <a:latin typeface="Arial" panose="020B0604020202020204" pitchFamily="34" charset="0"/>
              <a:ea typeface="+mn-ea"/>
              <a:cs typeface="Arial" panose="020B0604020202020204" pitchFamily="34" charset="0"/>
            </a:rPr>
            <a:t>margin occurs when the appropriate type of availability for Predicted Element Level is greater than Required Element Availability (Allocated Availability)</a:t>
          </a:r>
          <a:r>
            <a:rPr lang="en-US" sz="1000" baseline="0">
              <a:solidFill>
                <a:schemeClr val="dk1"/>
              </a:solidFill>
              <a:effectLst/>
              <a:latin typeface="Arial" panose="020B0604020202020204" pitchFamily="34" charset="0"/>
              <a:ea typeface="+mn-ea"/>
              <a:cs typeface="Arial" panose="020B0604020202020204" pitchFamily="34" charset="0"/>
            </a:rPr>
            <a:t>.  When the entire system is critical, increase Average Element MTBF and/or decrease Average Element MTTR in Part 1.  When only selected elements are critical, provide margin for these elements via the MTBF and MTTR inputs in Part 2.  As shown in Part 1, t</a:t>
          </a:r>
          <a:r>
            <a:rPr lang="en-US" sz="1000">
              <a:solidFill>
                <a:schemeClr val="dk1"/>
              </a:solidFill>
              <a:effectLst/>
              <a:latin typeface="Arial" panose="020B0604020202020204" pitchFamily="34" charset="0"/>
              <a:ea typeface="+mn-ea"/>
              <a:cs typeface="Arial" panose="020B0604020202020204" pitchFamily="34" charset="0"/>
            </a:rPr>
            <a:t>he RMA Dashboard example</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does not include</a:t>
          </a:r>
          <a:r>
            <a:rPr lang="en-US" sz="1000" baseline="0">
              <a:solidFill>
                <a:schemeClr val="dk1"/>
              </a:solidFill>
              <a:effectLst/>
              <a:latin typeface="Arial" panose="020B0604020202020204" pitchFamily="34" charset="0"/>
              <a:ea typeface="+mn-ea"/>
              <a:cs typeface="Arial" panose="020B0604020202020204" pitchFamily="34" charset="0"/>
            </a:rPr>
            <a:t> system-level margin.  </a:t>
          </a:r>
        </a:p>
        <a:p>
          <a:pPr algn="l"/>
          <a:endParaRPr lang="en-US" sz="1000" baseline="0">
            <a:solidFill>
              <a:schemeClr val="dk1"/>
            </a:solidFill>
            <a:effectLst/>
            <a:latin typeface="Arial" panose="020B0604020202020204" pitchFamily="34" charset="0"/>
            <a:ea typeface="+mn-ea"/>
            <a:cs typeface="Arial" panose="020B0604020202020204" pitchFamily="34" charset="0"/>
          </a:endParaRPr>
        </a:p>
        <a:p>
          <a:pPr algn="l"/>
          <a:r>
            <a:rPr lang="en-US" sz="1000">
              <a:solidFill>
                <a:schemeClr val="dk1"/>
              </a:solidFill>
              <a:effectLst/>
              <a:latin typeface="Arial" panose="020B0604020202020204" pitchFamily="34" charset="0"/>
              <a:ea typeface="+mn-ea"/>
              <a:cs typeface="Arial" panose="020B0604020202020204" pitchFamily="34" charset="0"/>
            </a:rPr>
            <a:t>4.  In </a:t>
          </a:r>
          <a:r>
            <a:rPr lang="en-US" sz="1000" b="1" u="sng">
              <a:solidFill>
                <a:schemeClr val="dk1"/>
              </a:solidFill>
              <a:effectLst/>
              <a:latin typeface="Arial" panose="020B0604020202020204" pitchFamily="34" charset="0"/>
              <a:ea typeface="+mn-ea"/>
              <a:cs typeface="Arial" panose="020B0604020202020204" pitchFamily="34" charset="0"/>
            </a:rPr>
            <a:t>Part 2</a:t>
          </a:r>
          <a:r>
            <a:rPr lang="en-US" sz="1000" b="0" baseline="0">
              <a:solidFill>
                <a:schemeClr val="dk1"/>
              </a:solidFill>
              <a:effectLst/>
              <a:latin typeface="Arial" panose="020B0604020202020204" pitchFamily="34" charset="0"/>
              <a:ea typeface="+mn-ea"/>
              <a:cs typeface="Arial" panose="020B0604020202020204" pitchFamily="34" charset="0"/>
            </a:rPr>
            <a:t> of the RMA Dashboard</a:t>
          </a:r>
          <a:r>
            <a:rPr lang="en-US" sz="1000">
              <a:solidFill>
                <a:schemeClr val="dk1"/>
              </a:solidFill>
              <a:effectLst/>
              <a:latin typeface="Arial" panose="020B0604020202020204" pitchFamily="34" charset="0"/>
              <a:ea typeface="+mn-ea"/>
              <a:cs typeface="Arial" panose="020B0604020202020204" pitchFamily="34" charset="0"/>
            </a:rPr>
            <a:t>, post (enter) the reciprocal of the analytical (predicted)</a:t>
          </a:r>
          <a:r>
            <a:rPr lang="en-US" sz="1000" baseline="0">
              <a:solidFill>
                <a:schemeClr val="dk1"/>
              </a:solidFill>
              <a:effectLst/>
              <a:latin typeface="Arial" panose="020B0604020202020204" pitchFamily="34" charset="0"/>
              <a:ea typeface="+mn-ea"/>
              <a:cs typeface="Arial" panose="020B0604020202020204" pitchFamily="34" charset="0"/>
            </a:rPr>
            <a:t> or </a:t>
          </a:r>
          <a:r>
            <a:rPr lang="en-US" sz="1000">
              <a:solidFill>
                <a:schemeClr val="dk1"/>
              </a:solidFill>
              <a:effectLst/>
              <a:latin typeface="Arial" panose="020B0604020202020204" pitchFamily="34" charset="0"/>
              <a:ea typeface="+mn-ea"/>
              <a:cs typeface="Arial" panose="020B0604020202020204" pitchFamily="34" charset="0"/>
            </a:rPr>
            <a:t>known (demonstrated)</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MTBF and MTTR for each subsystem (element).  The failure-rate</a:t>
          </a:r>
          <a:r>
            <a:rPr lang="en-US" sz="1000" baseline="0">
              <a:solidFill>
                <a:schemeClr val="dk1"/>
              </a:solidFill>
              <a:effectLst/>
              <a:latin typeface="Arial" panose="020B0604020202020204" pitchFamily="34" charset="0"/>
              <a:ea typeface="+mn-ea"/>
              <a:cs typeface="Arial" panose="020B0604020202020204" pitchFamily="34" charset="0"/>
            </a:rPr>
            <a:t> (</a:t>
          </a:r>
          <a:r>
            <a:rPr lang="el-GR" sz="1000" baseline="0">
              <a:solidFill>
                <a:schemeClr val="dk1"/>
              </a:solidFill>
              <a:effectLst/>
              <a:latin typeface="Arial" panose="020B0604020202020204" pitchFamily="34" charset="0"/>
              <a:ea typeface="+mn-ea"/>
              <a:cs typeface="Arial" panose="020B0604020202020204" pitchFamily="34" charset="0"/>
            </a:rPr>
            <a:t>λ</a:t>
          </a:r>
          <a:r>
            <a:rPr lang="en-US" sz="1000" baseline="0">
              <a:solidFill>
                <a:schemeClr val="dk1"/>
              </a:solidFill>
              <a:effectLst/>
              <a:latin typeface="Arial" panose="020B0604020202020204" pitchFamily="34" charset="0"/>
              <a:ea typeface="+mn-ea"/>
              <a:cs typeface="Arial" panose="020B0604020202020204" pitchFamily="34" charset="0"/>
            </a:rPr>
            <a:t>) and repair rate (</a:t>
          </a:r>
          <a:r>
            <a:rPr lang="el-GR" sz="1000" baseline="0">
              <a:solidFill>
                <a:schemeClr val="dk1"/>
              </a:solidFill>
              <a:effectLst/>
              <a:latin typeface="Arial" panose="020B0604020202020204" pitchFamily="34" charset="0"/>
              <a:ea typeface="+mn-ea"/>
              <a:cs typeface="Arial" panose="020B0604020202020204" pitchFamily="34" charset="0"/>
            </a:rPr>
            <a:t>μ</a:t>
          </a:r>
          <a:r>
            <a:rPr lang="en-US" sz="1000" baseline="0">
              <a:solidFill>
                <a:schemeClr val="dk1"/>
              </a:solidFill>
              <a:effectLst/>
              <a:latin typeface="Arial" panose="020B0604020202020204" pitchFamily="34" charset="0"/>
              <a:ea typeface="+mn-ea"/>
              <a:cs typeface="Arial" panose="020B0604020202020204" pitchFamily="34" charset="0"/>
            </a:rPr>
            <a:t>) quantities listed o</a:t>
          </a:r>
          <a:r>
            <a:rPr lang="en-US" sz="1000">
              <a:solidFill>
                <a:schemeClr val="dk1"/>
              </a:solidFill>
              <a:effectLst/>
              <a:latin typeface="Arial" panose="020B0604020202020204" pitchFamily="34" charset="0"/>
              <a:ea typeface="+mn-ea"/>
              <a:cs typeface="Arial" panose="020B0604020202020204" pitchFamily="34" charset="0"/>
            </a:rPr>
            <a:t>n this page </a:t>
          </a:r>
          <a:r>
            <a:rPr lang="en-US" sz="1000" baseline="0">
              <a:solidFill>
                <a:schemeClr val="dk1"/>
              </a:solidFill>
              <a:effectLst/>
              <a:latin typeface="Arial" panose="020B0604020202020204" pitchFamily="34" charset="0"/>
              <a:ea typeface="+mn-ea"/>
              <a:cs typeface="Arial" panose="020B0604020202020204" pitchFamily="34" charset="0"/>
            </a:rPr>
            <a:t>populated the input data for the </a:t>
          </a:r>
          <a:r>
            <a:rPr lang="en-US" sz="1000" b="0" baseline="0">
              <a:solidFill>
                <a:schemeClr val="dk1"/>
              </a:solidFill>
              <a:effectLst/>
              <a:latin typeface="Arial" panose="020B0604020202020204" pitchFamily="34" charset="0"/>
              <a:ea typeface="+mn-ea"/>
              <a:cs typeface="Arial" panose="020B0604020202020204" pitchFamily="34" charset="0"/>
            </a:rPr>
            <a:t>RMA Dashboard in worksheet #3.</a:t>
          </a:r>
          <a:r>
            <a:rPr lang="en-US" sz="1000">
              <a:solidFill>
                <a:schemeClr val="dk1"/>
              </a:solidFill>
              <a:effectLst/>
              <a:latin typeface="Arial" panose="020B0604020202020204" pitchFamily="34" charset="0"/>
              <a:ea typeface="+mn-ea"/>
              <a:cs typeface="Arial" panose="020B0604020202020204" pitchFamily="34" charset="0"/>
            </a:rPr>
            <a:t>  </a:t>
          </a: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a:solidFill>
                <a:schemeClr val="dk1"/>
              </a:solidFill>
              <a:effectLst/>
              <a:latin typeface="Arial" panose="020B0604020202020204" pitchFamily="34" charset="0"/>
              <a:ea typeface="+mn-ea"/>
              <a:cs typeface="Arial" panose="020B0604020202020204" pitchFamily="34" charset="0"/>
            </a:rPr>
            <a:t>5.  In </a:t>
          </a:r>
          <a:r>
            <a:rPr lang="en-US" sz="1000" b="1" u="sng">
              <a:solidFill>
                <a:schemeClr val="dk1"/>
              </a:solidFill>
              <a:effectLst/>
              <a:latin typeface="Arial" panose="020B0604020202020204" pitchFamily="34" charset="0"/>
              <a:ea typeface="+mn-ea"/>
              <a:cs typeface="Arial" panose="020B0604020202020204" pitchFamily="34" charset="0"/>
            </a:rPr>
            <a:t>Part 3</a:t>
          </a:r>
          <a:r>
            <a:rPr lang="en-US" sz="1000" b="0" baseline="0">
              <a:solidFill>
                <a:schemeClr val="dk1"/>
              </a:solidFill>
              <a:effectLst/>
              <a:latin typeface="Arial" panose="020B0604020202020204" pitchFamily="34" charset="0"/>
              <a:ea typeface="+mn-ea"/>
              <a:cs typeface="Arial" panose="020B0604020202020204" pitchFamily="34" charset="0"/>
            </a:rPr>
            <a:t> of the RMA Dashboard</a:t>
          </a:r>
          <a:r>
            <a:rPr lang="en-US" sz="1000">
              <a:solidFill>
                <a:schemeClr val="dk1"/>
              </a:solidFill>
              <a:effectLst/>
              <a:latin typeface="Arial" panose="020B0604020202020204" pitchFamily="34" charset="0"/>
              <a:ea typeface="+mn-ea"/>
              <a:cs typeface="Arial" panose="020B0604020202020204" pitchFamily="34" charset="0"/>
            </a:rPr>
            <a:t>, compare the predicted availability (Ref. last row in Part 2) to the availability requirement stated</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at</a:t>
          </a:r>
          <a:r>
            <a:rPr lang="en-US" sz="1000" baseline="0">
              <a:solidFill>
                <a:schemeClr val="dk1"/>
              </a:solidFill>
              <a:effectLst/>
              <a:latin typeface="Arial" panose="020B0604020202020204" pitchFamily="34" charset="0"/>
              <a:ea typeface="+mn-ea"/>
              <a:cs typeface="Arial" panose="020B0604020202020204" pitchFamily="34" charset="0"/>
            </a:rPr>
            <a:t> the system level </a:t>
          </a:r>
          <a:r>
            <a:rPr lang="en-US" sz="1000">
              <a:solidFill>
                <a:schemeClr val="dk1"/>
              </a:solidFill>
              <a:effectLst/>
              <a:latin typeface="Arial" panose="020B0604020202020204" pitchFamily="34" charset="0"/>
              <a:ea typeface="+mn-ea"/>
              <a:cs typeface="Arial" panose="020B0604020202020204" pitchFamily="34" charset="0"/>
            </a:rPr>
            <a:t>in Part 1.  The delta or difference in predicted</a:t>
          </a:r>
          <a:r>
            <a:rPr lang="en-US" sz="1000" baseline="0">
              <a:solidFill>
                <a:schemeClr val="dk1"/>
              </a:solidFill>
              <a:effectLst/>
              <a:latin typeface="Arial" panose="020B0604020202020204" pitchFamily="34" charset="0"/>
              <a:ea typeface="+mn-ea"/>
              <a:cs typeface="Arial" panose="020B0604020202020204" pitchFamily="34" charset="0"/>
            </a:rPr>
            <a:t> and </a:t>
          </a:r>
          <a:r>
            <a:rPr lang="en-US" sz="1000">
              <a:solidFill>
                <a:schemeClr val="dk1"/>
              </a:solidFill>
              <a:effectLst/>
              <a:latin typeface="Arial" panose="020B0604020202020204" pitchFamily="34" charset="0"/>
              <a:ea typeface="+mn-ea"/>
              <a:cs typeface="Arial" panose="020B0604020202020204" pitchFamily="34" charset="0"/>
            </a:rPr>
            <a:t>required</a:t>
          </a:r>
          <a:r>
            <a:rPr lang="en-US" sz="1000" baseline="0">
              <a:solidFill>
                <a:schemeClr val="dk1"/>
              </a:solidFill>
              <a:effectLst/>
              <a:latin typeface="Arial" panose="020B0604020202020204" pitchFamily="34" charset="0"/>
              <a:ea typeface="+mn-ea"/>
              <a:cs typeface="Arial" panose="020B0604020202020204" pitchFamily="34" charset="0"/>
            </a:rPr>
            <a:t> availability </a:t>
          </a:r>
          <a:r>
            <a:rPr lang="en-US" sz="1000">
              <a:solidFill>
                <a:schemeClr val="dk1"/>
              </a:solidFill>
              <a:effectLst/>
              <a:latin typeface="Arial" panose="020B0604020202020204" pitchFamily="34" charset="0"/>
              <a:ea typeface="+mn-ea"/>
              <a:cs typeface="Arial" panose="020B0604020202020204" pitchFamily="34" charset="0"/>
            </a:rPr>
            <a:t>is the</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metric.  </a:t>
          </a: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u="sng">
              <a:solidFill>
                <a:schemeClr val="dk1"/>
              </a:solidFill>
              <a:effectLst/>
              <a:latin typeface="Arial" panose="020B0604020202020204" pitchFamily="34" charset="0"/>
              <a:ea typeface="+mn-ea"/>
              <a:cs typeface="Arial" panose="020B0604020202020204" pitchFamily="34" charset="0"/>
            </a:rPr>
            <a:t>Note</a:t>
          </a:r>
          <a:r>
            <a:rPr lang="en-US" sz="1000">
              <a:solidFill>
                <a:schemeClr val="dk1"/>
              </a:solidFill>
              <a:effectLst/>
              <a:latin typeface="Arial" panose="020B0604020202020204" pitchFamily="34" charset="0"/>
              <a:ea typeface="+mn-ea"/>
              <a:cs typeface="Arial" panose="020B0604020202020204" pitchFamily="34" charset="0"/>
            </a:rPr>
            <a:t>: In regards to corrective action, when the appropriate type of predicted availability</a:t>
          </a:r>
          <a:r>
            <a:rPr lang="en-US" sz="1000" baseline="0">
              <a:solidFill>
                <a:schemeClr val="dk1"/>
              </a:solidFill>
              <a:effectLst/>
              <a:latin typeface="Arial" panose="020B0604020202020204" pitchFamily="34" charset="0"/>
              <a:ea typeface="+mn-ea"/>
              <a:cs typeface="Arial" panose="020B0604020202020204" pitchFamily="34" charset="0"/>
            </a:rPr>
            <a:t> at the element level (calculated in Part 2) </a:t>
          </a:r>
          <a:r>
            <a:rPr lang="en-US" sz="1000">
              <a:solidFill>
                <a:schemeClr val="dk1"/>
              </a:solidFill>
              <a:effectLst/>
              <a:latin typeface="Arial" panose="020B0604020202020204" pitchFamily="34" charset="0"/>
              <a:ea typeface="+mn-ea"/>
              <a:cs typeface="Arial" panose="020B0604020202020204" pitchFamily="34" charset="0"/>
            </a:rPr>
            <a:t>meets or exceeds the allocated availability target in Part 1, the element's</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cell(s)</a:t>
          </a:r>
          <a:r>
            <a:rPr lang="en-US" sz="1000" baseline="0">
              <a:solidFill>
                <a:schemeClr val="dk1"/>
              </a:solidFill>
              <a:effectLst/>
              <a:latin typeface="Arial" panose="020B0604020202020204" pitchFamily="34" charset="0"/>
              <a:ea typeface="+mn-ea"/>
              <a:cs typeface="Arial" panose="020B0604020202020204" pitchFamily="34" charset="0"/>
            </a:rPr>
            <a:t> for predicted </a:t>
          </a:r>
          <a:r>
            <a:rPr lang="en-US" sz="1000">
              <a:solidFill>
                <a:schemeClr val="dk1"/>
              </a:solidFill>
              <a:effectLst/>
              <a:latin typeface="Arial" panose="020B0604020202020204" pitchFamily="34" charset="0"/>
              <a:ea typeface="+mn-ea"/>
              <a:cs typeface="Arial" panose="020B0604020202020204" pitchFamily="34" charset="0"/>
            </a:rPr>
            <a:t>availability in Part 2 will turn</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rgbClr val="00B050"/>
              </a:solidFill>
              <a:effectLst/>
              <a:latin typeface="Arial" panose="020B0604020202020204" pitchFamily="34" charset="0"/>
              <a:ea typeface="+mn-ea"/>
              <a:cs typeface="Arial" panose="020B0604020202020204" pitchFamily="34" charset="0"/>
            </a:rPr>
            <a:t>green</a:t>
          </a:r>
          <a:r>
            <a:rPr lang="en-US" sz="1000">
              <a:solidFill>
                <a:schemeClr val="dk1"/>
              </a:solidFill>
              <a:effectLst/>
              <a:latin typeface="Arial" panose="020B0604020202020204" pitchFamily="34" charset="0"/>
              <a:ea typeface="+mn-ea"/>
              <a:cs typeface="Arial" panose="020B0604020202020204" pitchFamily="34" charset="0"/>
            </a:rPr>
            <a:t>.  When the</a:t>
          </a:r>
          <a:r>
            <a:rPr lang="en-US" sz="1000" baseline="0">
              <a:solidFill>
                <a:schemeClr val="dk1"/>
              </a:solidFill>
              <a:effectLst/>
              <a:latin typeface="Arial" panose="020B0604020202020204" pitchFamily="34" charset="0"/>
              <a:ea typeface="+mn-ea"/>
              <a:cs typeface="Arial" panose="020B0604020202020204" pitchFamily="34" charset="0"/>
            </a:rPr>
            <a:t> "roll up" of the predicted element availabilities (last row in Part 2) satisfy the required level and type of system availability, the corresponding metric in Part 3 </a:t>
          </a:r>
          <a:r>
            <a:rPr lang="en-US" sz="1000">
              <a:solidFill>
                <a:schemeClr val="dk1"/>
              </a:solidFill>
              <a:effectLst/>
              <a:latin typeface="Arial" panose="020B0604020202020204" pitchFamily="34" charset="0"/>
              <a:ea typeface="+mn-ea"/>
              <a:cs typeface="Arial" panose="020B0604020202020204" pitchFamily="34" charset="0"/>
            </a:rPr>
            <a:t>will turn</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rgbClr val="009900"/>
              </a:solidFill>
              <a:effectLst/>
              <a:latin typeface="Arial" panose="020B0604020202020204" pitchFamily="34" charset="0"/>
              <a:ea typeface="+mn-ea"/>
              <a:cs typeface="Arial" panose="020B0604020202020204" pitchFamily="34" charset="0"/>
            </a:rPr>
            <a:t>green</a:t>
          </a:r>
          <a:r>
            <a:rPr lang="en-US" sz="1000" b="0" baseline="0">
              <a:solidFill>
                <a:schemeClr val="dk1"/>
              </a:solidFill>
              <a:effectLst/>
              <a:latin typeface="Arial" panose="020B0604020202020204" pitchFamily="34" charset="0"/>
              <a:ea typeface="+mn-ea"/>
              <a:cs typeface="Arial" panose="020B0604020202020204" pitchFamily="34" charset="0"/>
            </a:rPr>
            <a:t>.</a:t>
          </a: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285751</xdr:colOff>
      <xdr:row>11</xdr:row>
      <xdr:rowOff>19051</xdr:rowOff>
    </xdr:from>
    <xdr:to>
      <xdr:col>7</xdr:col>
      <xdr:colOff>549281</xdr:colOff>
      <xdr:row>20</xdr:row>
      <xdr:rowOff>95250</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1" y="2124076"/>
          <a:ext cx="3121030" cy="1704974"/>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276225</xdr:colOff>
      <xdr:row>21</xdr:row>
      <xdr:rowOff>47625</xdr:rowOff>
    </xdr:from>
    <xdr:to>
      <xdr:col>7</xdr:col>
      <xdr:colOff>539757</xdr:colOff>
      <xdr:row>30</xdr:row>
      <xdr:rowOff>123825</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4575" y="3962400"/>
          <a:ext cx="3121032" cy="1704975"/>
        </a:xfrm>
        <a:prstGeom prst="rect">
          <a:avLst/>
        </a:prstGeom>
        <a:noFill/>
        <a:ln>
          <a:solidFill>
            <a:srgbClr val="009900"/>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57</xdr:row>
      <xdr:rowOff>57150</xdr:rowOff>
    </xdr:from>
    <xdr:to>
      <xdr:col>11</xdr:col>
      <xdr:colOff>638175</xdr:colOff>
      <xdr:row>60</xdr:row>
      <xdr:rowOff>157865</xdr:rowOff>
    </xdr:to>
    <xdr:sp macro="" textlink="">
      <xdr:nvSpPr>
        <xdr:cNvPr id="2" name="TextBox 1"/>
        <xdr:cNvSpPr txBox="1"/>
      </xdr:nvSpPr>
      <xdr:spPr>
        <a:xfrm>
          <a:off x="47625" y="10601325"/>
          <a:ext cx="8343900" cy="643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50" b="1" u="sng" baseline="0">
              <a:solidFill>
                <a:srgbClr val="7030A0"/>
              </a:solidFill>
              <a:effectLst/>
              <a:latin typeface="Arial" panose="020B0604020202020204" pitchFamily="34" charset="0"/>
              <a:ea typeface="+mn-ea"/>
              <a:cs typeface="Arial" panose="020B0604020202020204" pitchFamily="34" charset="0"/>
            </a:rPr>
            <a:t>Observe</a:t>
          </a:r>
          <a:r>
            <a:rPr lang="en-US" sz="1050" b="0" u="sng" baseline="0">
              <a:solidFill>
                <a:schemeClr val="dk1"/>
              </a:solidFill>
              <a:effectLst/>
              <a:latin typeface="Arial" panose="020B0604020202020204" pitchFamily="34" charset="0"/>
              <a:ea typeface="+mn-ea"/>
              <a:cs typeface="Arial" panose="020B0604020202020204" pitchFamily="34" charset="0"/>
            </a:rPr>
            <a:t> in the first major row</a:t>
          </a:r>
          <a:r>
            <a:rPr lang="en-US" sz="1050" b="0" baseline="0">
              <a:solidFill>
                <a:schemeClr val="dk1"/>
              </a:solidFill>
              <a:effectLst/>
              <a:latin typeface="Arial" panose="020B0604020202020204" pitchFamily="34" charset="0"/>
              <a:ea typeface="+mn-ea"/>
              <a:cs typeface="Arial" panose="020B0604020202020204" pitchFamily="34" charset="0"/>
            </a:rPr>
            <a:t>: To obtain or establish the same level of Limiting Availability, as MTBF (reliability) is increased, MTTR (maintainability) must be increased (even though an increase in MTTR or repair budget may not be needed).  As design parameters, treat MTBF (average uptime) as a lower bound </a:t>
          </a:r>
          <a:r>
            <a:rPr lang="en-US" sz="1050" b="0" u="sng" baseline="0">
              <a:solidFill>
                <a:schemeClr val="dk1"/>
              </a:solidFill>
              <a:effectLst/>
              <a:latin typeface="Arial" panose="020B0604020202020204" pitchFamily="34" charset="0"/>
              <a:ea typeface="+mn-ea"/>
              <a:cs typeface="Arial" panose="020B0604020202020204" pitchFamily="34" charset="0"/>
            </a:rPr>
            <a:t>and</a:t>
          </a:r>
          <a:r>
            <a:rPr lang="en-US" sz="1050" b="0" baseline="0">
              <a:solidFill>
                <a:schemeClr val="dk1"/>
              </a:solidFill>
              <a:effectLst/>
              <a:latin typeface="Arial" panose="020B0604020202020204" pitchFamily="34" charset="0"/>
              <a:ea typeface="+mn-ea"/>
              <a:cs typeface="Arial" panose="020B0604020202020204" pitchFamily="34" charset="0"/>
            </a:rPr>
            <a:t> MTTR (average downtime) as an upper bound.</a:t>
          </a:r>
          <a:endParaRPr lang="en-US" sz="1050">
            <a:effectLst/>
            <a:latin typeface="Arial" panose="020B0604020202020204" pitchFamily="34" charset="0"/>
            <a:cs typeface="Arial" panose="020B0604020202020204" pitchFamily="34" charset="0"/>
          </a:endParaRPr>
        </a:p>
        <a:p>
          <a:endParaRPr lang="en-US" sz="1100"/>
        </a:p>
      </xdr:txBody>
    </xdr:sp>
    <xdr:clientData/>
  </xdr:twoCellAnchor>
  <xdr:twoCellAnchor>
    <xdr:from>
      <xdr:col>20</xdr:col>
      <xdr:colOff>819150</xdr:colOff>
      <xdr:row>5</xdr:row>
      <xdr:rowOff>161925</xdr:rowOff>
    </xdr:from>
    <xdr:to>
      <xdr:col>21</xdr:col>
      <xdr:colOff>456057</xdr:colOff>
      <xdr:row>8</xdr:row>
      <xdr:rowOff>171450</xdr:rowOff>
    </xdr:to>
    <xdr:sp macro="" textlink="">
      <xdr:nvSpPr>
        <xdr:cNvPr id="7" name="Down Arrow 6"/>
        <xdr:cNvSpPr/>
      </xdr:nvSpPr>
      <xdr:spPr>
        <a:xfrm>
          <a:off x="15535275" y="1181100"/>
          <a:ext cx="484632" cy="552450"/>
        </a:xfrm>
        <a:prstGeom prst="down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294411</xdr:colOff>
      <xdr:row>2</xdr:row>
      <xdr:rowOff>34637</xdr:rowOff>
    </xdr:from>
    <xdr:to>
      <xdr:col>22</xdr:col>
      <xdr:colOff>34638</xdr:colOff>
      <xdr:row>6</xdr:row>
      <xdr:rowOff>41549</xdr:rowOff>
    </xdr:to>
    <xdr:sp macro="" textlink="">
      <xdr:nvSpPr>
        <xdr:cNvPr id="9" name="Cloud 8"/>
        <xdr:cNvSpPr/>
      </xdr:nvSpPr>
      <xdr:spPr>
        <a:xfrm>
          <a:off x="15863456" y="510887"/>
          <a:ext cx="1524000" cy="734276"/>
        </a:xfrm>
        <a:prstGeom prst="cloud">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Start</a:t>
          </a:r>
          <a:r>
            <a:rPr lang="en-US" sz="1400" b="1" baseline="0">
              <a:solidFill>
                <a:sysClr val="windowText" lastClr="000000"/>
              </a:solidFill>
            </a:rPr>
            <a:t> Here</a:t>
          </a:r>
          <a:endParaRPr lang="en-US" sz="1400" b="1">
            <a:solidFill>
              <a:sysClr val="windowText" lastClr="000000"/>
            </a:solidFill>
          </a:endParaRPr>
        </a:p>
      </xdr:txBody>
    </xdr:sp>
    <xdr:clientData/>
  </xdr:twoCellAnchor>
  <xdr:twoCellAnchor>
    <xdr:from>
      <xdr:col>11</xdr:col>
      <xdr:colOff>352425</xdr:colOff>
      <xdr:row>55</xdr:row>
      <xdr:rowOff>19050</xdr:rowOff>
    </xdr:from>
    <xdr:to>
      <xdr:col>12</xdr:col>
      <xdr:colOff>133350</xdr:colOff>
      <xdr:row>57</xdr:row>
      <xdr:rowOff>161926</xdr:rowOff>
    </xdr:to>
    <xdr:cxnSp macro="">
      <xdr:nvCxnSpPr>
        <xdr:cNvPr id="11" name="Straight Arrow Connector 10"/>
        <xdr:cNvCxnSpPr/>
      </xdr:nvCxnSpPr>
      <xdr:spPr>
        <a:xfrm flipV="1">
          <a:off x="8105775" y="10201275"/>
          <a:ext cx="495300" cy="504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85726</xdr:colOff>
      <xdr:row>37</xdr:row>
      <xdr:rowOff>171450</xdr:rowOff>
    </xdr:from>
    <xdr:to>
      <xdr:col>24</xdr:col>
      <xdr:colOff>781050</xdr:colOff>
      <xdr:row>41</xdr:row>
      <xdr:rowOff>152401</xdr:rowOff>
    </xdr:to>
    <xdr:sp macro="" textlink="">
      <xdr:nvSpPr>
        <xdr:cNvPr id="2" name="TextBox 1"/>
        <xdr:cNvSpPr txBox="1"/>
      </xdr:nvSpPr>
      <xdr:spPr>
        <a:xfrm>
          <a:off x="14401801" y="7905750"/>
          <a:ext cx="2390774"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rgbClr val="00B050"/>
              </a:solidFill>
              <a:latin typeface="Arial" panose="020B0604020202020204" pitchFamily="34" charset="0"/>
              <a:cs typeface="Arial" panose="020B0604020202020204" pitchFamily="34" charset="0"/>
            </a:rPr>
            <a:t>Green</a:t>
          </a:r>
          <a:r>
            <a:rPr lang="en-US" sz="1000" b="1" baseline="0">
              <a:solidFill>
                <a:sysClr val="windowText" lastClr="000000"/>
              </a:solidFill>
              <a:latin typeface="Arial" panose="020B0604020202020204" pitchFamily="34" charset="0"/>
              <a:cs typeface="Arial" panose="020B0604020202020204" pitchFamily="34" charset="0"/>
            </a:rPr>
            <a:t> </a:t>
          </a:r>
          <a:r>
            <a:rPr lang="en-US" sz="1000" b="0" baseline="0">
              <a:solidFill>
                <a:sysClr val="windowText" lastClr="000000"/>
              </a:solidFill>
              <a:latin typeface="Arial" panose="020B0604020202020204" pitchFamily="34" charset="0"/>
              <a:cs typeface="Arial" panose="020B0604020202020204" pitchFamily="34" charset="0"/>
            </a:rPr>
            <a:t>shaded cell(s) indicate that  predicted </a:t>
          </a:r>
          <a:r>
            <a:rPr lang="en-US" sz="1000">
              <a:solidFill>
                <a:sysClr val="windowText" lastClr="000000"/>
              </a:solidFill>
              <a:latin typeface="Arial" panose="020B0604020202020204" pitchFamily="34" charset="0"/>
              <a:cs typeface="Arial" panose="020B0604020202020204" pitchFamily="34" charset="0"/>
            </a:rPr>
            <a:t>availability meets or exceeds </a:t>
          </a:r>
          <a:r>
            <a:rPr lang="en-US" sz="1000" baseline="0">
              <a:solidFill>
                <a:sysClr val="windowText" lastClr="000000"/>
              </a:solidFill>
              <a:latin typeface="Arial" panose="020B0604020202020204" pitchFamily="34" charset="0"/>
              <a:cs typeface="Arial" panose="020B0604020202020204" pitchFamily="34" charset="0"/>
            </a:rPr>
            <a:t>required availability.</a:t>
          </a:r>
          <a:endParaRPr lang="en-US" sz="1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21</xdr:col>
      <xdr:colOff>161926</xdr:colOff>
      <xdr:row>42</xdr:row>
      <xdr:rowOff>104775</xdr:rowOff>
    </xdr:from>
    <xdr:to>
      <xdr:col>24</xdr:col>
      <xdr:colOff>714375</xdr:colOff>
      <xdr:row>46</xdr:row>
      <xdr:rowOff>104775</xdr:rowOff>
    </xdr:to>
    <xdr:sp macro="" textlink="">
      <xdr:nvSpPr>
        <xdr:cNvPr id="3" name="TextBox 2"/>
        <xdr:cNvSpPr txBox="1"/>
      </xdr:nvSpPr>
      <xdr:spPr>
        <a:xfrm>
          <a:off x="13630276" y="8753475"/>
          <a:ext cx="3095624"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dk1"/>
              </a:solidFill>
              <a:effectLst/>
              <a:latin typeface="Arial" panose="020B0604020202020204" pitchFamily="34" charset="0"/>
              <a:ea typeface="+mn-ea"/>
              <a:cs typeface="Arial" panose="020B0604020202020204" pitchFamily="34" charset="0"/>
            </a:rPr>
            <a:t>When this cell is shaded</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0" baseline="0">
              <a:solidFill>
                <a:srgbClr val="00B050"/>
              </a:solidFill>
              <a:effectLst/>
              <a:latin typeface="Arial" panose="020B0604020202020204" pitchFamily="34" charset="0"/>
              <a:ea typeface="+mn-ea"/>
              <a:cs typeface="Arial" panose="020B0604020202020204" pitchFamily="34" charset="0"/>
            </a:rPr>
            <a:t>green</a:t>
          </a:r>
          <a:r>
            <a:rPr lang="en-US" sz="1000" b="0" baseline="0">
              <a:solidFill>
                <a:schemeClr val="dk1"/>
              </a:solidFill>
              <a:effectLst/>
              <a:latin typeface="Arial" panose="020B0604020202020204" pitchFamily="34" charset="0"/>
              <a:ea typeface="+mn-ea"/>
              <a:cs typeface="Arial" panose="020B0604020202020204" pitchFamily="34" charset="0"/>
            </a:rPr>
            <a:t> it indicates that the </a:t>
          </a:r>
          <a:r>
            <a:rPr lang="en-US" sz="1000" b="0" baseline="0">
              <a:solidFill>
                <a:sysClr val="windowText" lastClr="000000"/>
              </a:solidFill>
              <a:latin typeface="Arial" panose="020B0604020202020204" pitchFamily="34" charset="0"/>
              <a:cs typeface="Arial" panose="020B0604020202020204" pitchFamily="34" charset="0"/>
            </a:rPr>
            <a:t>f</a:t>
          </a:r>
          <a:r>
            <a:rPr lang="en-US" sz="1000" baseline="0">
              <a:solidFill>
                <a:sysClr val="windowText" lastClr="000000"/>
              </a:solidFill>
              <a:latin typeface="Arial" panose="020B0604020202020204" pitchFamily="34" charset="0"/>
              <a:cs typeface="Arial" panose="020B0604020202020204" pitchFamily="34" charset="0"/>
            </a:rPr>
            <a:t>ailure-rate budget at the system level has a surplus or margin.</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76200</xdr:colOff>
      <xdr:row>1</xdr:row>
      <xdr:rowOff>46265</xdr:rowOff>
    </xdr:from>
    <xdr:to>
      <xdr:col>2</xdr:col>
      <xdr:colOff>27214</xdr:colOff>
      <xdr:row>2</xdr:row>
      <xdr:rowOff>276226</xdr:rowOff>
    </xdr:to>
    <xdr:sp macro="" textlink="">
      <xdr:nvSpPr>
        <xdr:cNvPr id="4" name="TextBox 3"/>
        <xdr:cNvSpPr txBox="1"/>
      </xdr:nvSpPr>
      <xdr:spPr>
        <a:xfrm>
          <a:off x="76200" y="427265"/>
          <a:ext cx="2246539" cy="4109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aseline="0">
              <a:latin typeface="Arial" panose="020B0604020202020204" pitchFamily="34" charset="0"/>
              <a:cs typeface="Arial" panose="020B0604020202020204" pitchFamily="34" charset="0"/>
            </a:rPr>
            <a:t>Use N = 0  to turn off or ignore a row</a:t>
          </a:r>
          <a:endParaRPr lang="en-US" sz="1000">
            <a:latin typeface="Arial" panose="020B0604020202020204" pitchFamily="34" charset="0"/>
            <a:cs typeface="Arial" panose="020B0604020202020204" pitchFamily="34" charset="0"/>
          </a:endParaRPr>
        </a:p>
      </xdr:txBody>
    </xdr:sp>
    <xdr:clientData/>
  </xdr:twoCellAnchor>
  <xdr:twoCellAnchor>
    <xdr:from>
      <xdr:col>17</xdr:col>
      <xdr:colOff>43961</xdr:colOff>
      <xdr:row>14</xdr:row>
      <xdr:rowOff>28575</xdr:rowOff>
    </xdr:from>
    <xdr:to>
      <xdr:col>24</xdr:col>
      <xdr:colOff>805962</xdr:colOff>
      <xdr:row>32</xdr:row>
      <xdr:rowOff>133349</xdr:rowOff>
    </xdr:to>
    <xdr:sp macro="" textlink="">
      <xdr:nvSpPr>
        <xdr:cNvPr id="6" name="TextBox 5"/>
        <xdr:cNvSpPr txBox="1"/>
      </xdr:nvSpPr>
      <xdr:spPr>
        <a:xfrm>
          <a:off x="10121411" y="3686175"/>
          <a:ext cx="6696076" cy="3362324"/>
        </a:xfrm>
        <a:prstGeom prst="rect">
          <a:avLst/>
        </a:prstGeom>
        <a:solidFill>
          <a:srgbClr val="FFFFFF"/>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300"/>
            </a:spcBef>
            <a:spcAft>
              <a:spcPts val="300"/>
            </a:spcAft>
          </a:pPr>
          <a:r>
            <a:rPr lang="en-US" sz="1000" b="1" u="sng">
              <a:solidFill>
                <a:srgbClr val="000000"/>
              </a:solidFill>
              <a:effectLst/>
              <a:latin typeface="Arial" panose="020B0604020202020204" pitchFamily="34" charset="0"/>
              <a:ea typeface="Calibri" panose="020F0502020204030204" pitchFamily="34" charset="0"/>
              <a:cs typeface="Times New Roman" panose="02020603050405020304" pitchFamily="18" charset="0"/>
            </a:rPr>
            <a:t>INSTRUCTIONS</a:t>
          </a:r>
          <a:r>
            <a:rPr lang="en-US"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300"/>
            </a:spcBef>
            <a:spcAft>
              <a:spcPts val="300"/>
            </a:spcAft>
            <a:buFont typeface="+mj-lt"/>
            <a:buAutoNum type="arabicPeriod"/>
          </a:pPr>
          <a:r>
            <a:rPr lang="en-US" sz="1000" u="none">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r>
            <a:rPr lang="en-US" sz="1000" u="sng">
              <a:solidFill>
                <a:srgbClr val="0000FF"/>
              </a:solidFill>
              <a:effectLst/>
              <a:latin typeface="Arial" panose="020B0604020202020204" pitchFamily="34" charset="0"/>
              <a:ea typeface="Calibri" panose="020F0502020204030204" pitchFamily="34" charset="0"/>
              <a:cs typeface="Arial" panose="020B0604020202020204" pitchFamily="34" charset="0"/>
            </a:rPr>
            <a:t>Part 1</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Obtain from the customer and enter the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Required System Availability</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Required System Mission Time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and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Element Count</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the known or proposed number of serial elements (subsystems).</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300"/>
            </a:spcBef>
            <a:spcAft>
              <a:spcPts val="300"/>
            </a:spcAft>
            <a:buFont typeface="+mj-lt"/>
            <a:buAutoNum type="arabicPeriod"/>
          </a:pP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Based on the availability requirement’s treatment of mission time, point the arrow from the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Required Element Availability (Allocated Availability) </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to the appropriate type of availability at the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Predicted Element Level</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u="sng">
              <a:solidFill>
                <a:srgbClr val="000000"/>
              </a:solidFill>
              <a:effectLst/>
              <a:latin typeface="Arial" panose="020B0604020202020204" pitchFamily="34" charset="0"/>
              <a:ea typeface="Calibri" panose="020F0502020204030204" pitchFamily="34" charset="0"/>
              <a:cs typeface="Arial" panose="020B0604020202020204" pitchFamily="34" charset="0"/>
            </a:rPr>
            <a:t>Note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Availability types typically differ for short mission times</a:t>
          </a:r>
          <a:r>
            <a:rPr lang="en-US" sz="1000" b="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b="0">
              <a:solidFill>
                <a:srgbClr val="FF0000"/>
              </a:solidFill>
              <a:effectLst/>
              <a:latin typeface="Arial" panose="020B0604020202020204" pitchFamily="34" charset="0"/>
              <a:ea typeface="Calibri" panose="020F0502020204030204" pitchFamily="34" charset="0"/>
              <a:cs typeface="Arial" panose="020B0604020202020204" pitchFamily="34" charset="0"/>
            </a:rPr>
            <a:t>For long mission times, point and average  availabilities converge to the same asymptotic or limiting fraction, the probability of an uptime</a:t>
          </a:r>
          <a:r>
            <a:rPr lang="en-US" sz="1000" b="0" baseline="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b="0" baseline="0">
              <a:solidFill>
                <a:srgbClr val="FF0000"/>
              </a:solidFill>
              <a:effectLst/>
              <a:latin typeface="Arial" panose="020B0604020202020204" pitchFamily="34" charset="0"/>
              <a:ea typeface="Calibri" panose="020F0502020204030204" pitchFamily="34" charset="0"/>
              <a:cs typeface="Arial" panose="020B0604020202020204" pitchFamily="34" charset="0"/>
            </a:rPr>
            <a:t>state</a:t>
          </a:r>
          <a:r>
            <a:rPr lang="en-US" sz="1000" baseline="0">
              <a:solidFill>
                <a:srgbClr val="000000"/>
              </a:solidFill>
              <a:effectLst/>
              <a:latin typeface="Arial" panose="020B0604020202020204" pitchFamily="34" charset="0"/>
              <a:ea typeface="Calibri" panose="020F0502020204030204" pitchFamily="34" charset="0"/>
              <a:cs typeface="Arial" panose="020B0604020202020204" pitchFamily="34" charset="0"/>
            </a:rPr>
            <a:t>.</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300"/>
            </a:spcBef>
            <a:spcAft>
              <a:spcPts val="300"/>
            </a:spcAft>
            <a:buFont typeface="+mj-lt"/>
            <a:buAutoNum type="arabicPeriod"/>
          </a:pP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Enter design-to-values for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Average Element MTTR</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and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Average Element MTBF</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that quantitatively meet or exceed the availability type selected in the previous step.  </a:t>
          </a:r>
          <a:r>
            <a:rPr lang="en-US" sz="1000" u="sng">
              <a:solidFill>
                <a:srgbClr val="000000"/>
              </a:solidFill>
              <a:effectLst/>
              <a:latin typeface="Arial" panose="020B0604020202020204" pitchFamily="34" charset="0"/>
              <a:ea typeface="Calibri" panose="020F0502020204030204" pitchFamily="34" charset="0"/>
              <a:cs typeface="Arial" panose="020B0604020202020204" pitchFamily="34" charset="0"/>
            </a:rPr>
            <a:t>Note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Many combinations for Avg. MTTRi and Avg. MTBFi satisfy a specified level of availability.  However, the “design to” combination used by Engineering must satisfy both the type of required minimum element availability and other operational outcomes (e.g., safety).</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300"/>
            </a:spcBef>
            <a:spcAft>
              <a:spcPts val="300"/>
            </a:spcAft>
            <a:buFont typeface="+mj-lt"/>
            <a:buAutoNum type="arabicPeriod"/>
          </a:pPr>
          <a:r>
            <a:rPr lang="en-US" sz="1000" u="none">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u="sng">
              <a:solidFill>
                <a:srgbClr val="0000FF"/>
              </a:solidFill>
              <a:effectLst/>
              <a:latin typeface="Arial" panose="020B0604020202020204" pitchFamily="34" charset="0"/>
              <a:ea typeface="Calibri" panose="020F0502020204030204" pitchFamily="34" charset="0"/>
              <a:cs typeface="Arial" panose="020B0604020202020204" pitchFamily="34" charset="0"/>
            </a:rPr>
            <a:t>Part 2</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For each serial element (subsystem), enter the element’s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Name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Failure Rate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Repair Rate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and </a:t>
          </a:r>
          <a:r>
            <a:rPr lang="en-US" sz="1000" b="1">
              <a:solidFill>
                <a:srgbClr val="000000"/>
              </a:solidFill>
              <a:effectLst/>
              <a:latin typeface="Arial" panose="020B0604020202020204" pitchFamily="34" charset="0"/>
              <a:ea typeface="Calibri" panose="020F0502020204030204" pitchFamily="34" charset="0"/>
              <a:cs typeface="Arial" panose="020B0604020202020204" pitchFamily="34" charset="0"/>
            </a:rPr>
            <a:t>Mission Time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u="sng">
              <a:solidFill>
                <a:srgbClr val="000000"/>
              </a:solidFill>
              <a:effectLst/>
              <a:latin typeface="Arial" panose="020B0604020202020204" pitchFamily="34" charset="0"/>
              <a:ea typeface="Calibri" panose="020F0502020204030204" pitchFamily="34" charset="0"/>
              <a:cs typeface="Arial" panose="020B0604020202020204" pitchFamily="34" charset="0"/>
            </a:rPr>
            <a:t>Note</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The calculated availability type at the element level turns </a:t>
          </a:r>
          <a:r>
            <a:rPr lang="en-US" sz="1000" b="1">
              <a:solidFill>
                <a:srgbClr val="00B050"/>
              </a:solidFill>
              <a:effectLst/>
              <a:latin typeface="Arial" panose="020B0604020202020204" pitchFamily="34" charset="0"/>
              <a:ea typeface="Calibri" panose="020F0502020204030204" pitchFamily="34" charset="0"/>
              <a:cs typeface="Arial" panose="020B0604020202020204" pitchFamily="34" charset="0"/>
            </a:rPr>
            <a:t>green</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when it meets or exceeds its associated “Predicted Element Level” availability type, the allocated target at the subsystem level.  As a </a:t>
          </a:r>
          <a:r>
            <a:rPr lang="en-US" sz="1000" i="1">
              <a:solidFill>
                <a:srgbClr val="000000"/>
              </a:solidFill>
              <a:effectLst/>
              <a:latin typeface="Arial" panose="020B0604020202020204" pitchFamily="34" charset="0"/>
              <a:ea typeface="Calibri" panose="020F0502020204030204" pitchFamily="34" charset="0"/>
              <a:cs typeface="Arial" panose="020B0604020202020204" pitchFamily="34" charset="0"/>
            </a:rPr>
            <a:t>formative metric</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candidates for improvement are elements with unshaded availabilities.</a:t>
          </a:r>
          <a:endParaRPr lang="en-US" sz="10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300"/>
            </a:spcBef>
            <a:spcAft>
              <a:spcPts val="300"/>
            </a:spcAft>
            <a:buFont typeface="+mj-lt"/>
            <a:buAutoNum type="arabicPeriod"/>
          </a:pPr>
          <a:r>
            <a:rPr lang="en-US" sz="1000" u="none">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US" sz="1000" u="sng">
              <a:solidFill>
                <a:srgbClr val="0000FF"/>
              </a:solidFill>
              <a:effectLst/>
              <a:latin typeface="Arial" panose="020B0604020202020204" pitchFamily="34" charset="0"/>
              <a:ea typeface="Calibri" panose="020F0502020204030204" pitchFamily="34" charset="0"/>
              <a:cs typeface="Arial" panose="020B0604020202020204" pitchFamily="34" charset="0"/>
            </a:rPr>
            <a:t>Part 3</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Provides the </a:t>
          </a:r>
          <a:r>
            <a:rPr lang="en-US" sz="1000" i="1">
              <a:solidFill>
                <a:srgbClr val="000000"/>
              </a:solidFill>
              <a:effectLst/>
              <a:latin typeface="Arial" panose="020B0604020202020204" pitchFamily="34" charset="0"/>
              <a:ea typeface="Calibri" panose="020F0502020204030204" pitchFamily="34" charset="0"/>
              <a:cs typeface="Arial" panose="020B0604020202020204" pitchFamily="34" charset="0"/>
            </a:rPr>
            <a:t>summative metric</a:t>
          </a:r>
          <a:r>
            <a:rPr lang="en-US" sz="1000">
              <a:solidFill>
                <a:srgbClr val="000000"/>
              </a:solidFill>
              <a:effectLst/>
              <a:latin typeface="Arial" panose="020B0604020202020204" pitchFamily="34" charset="0"/>
              <a:ea typeface="Calibri" panose="020F0502020204030204" pitchFamily="34" charset="0"/>
              <a:cs typeface="Arial" panose="020B0604020202020204" pitchFamily="34" charset="0"/>
            </a:rPr>
            <a:t> at the system level for Inherent Availability.</a:t>
          </a:r>
          <a:endParaRPr lang="en-US" sz="10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xdr:from>
      <xdr:col>19</xdr:col>
      <xdr:colOff>742950</xdr:colOff>
      <xdr:row>4</xdr:row>
      <xdr:rowOff>123825</xdr:rowOff>
    </xdr:from>
    <xdr:to>
      <xdr:col>21</xdr:col>
      <xdr:colOff>133350</xdr:colOff>
      <xdr:row>12</xdr:row>
      <xdr:rowOff>95250</xdr:rowOff>
    </xdr:to>
    <xdr:cxnSp macro="">
      <xdr:nvCxnSpPr>
        <xdr:cNvPr id="8" name="Straight Arrow Connector 7"/>
        <xdr:cNvCxnSpPr/>
      </xdr:nvCxnSpPr>
      <xdr:spPr>
        <a:xfrm flipH="1">
          <a:off x="12515850" y="1866900"/>
          <a:ext cx="1085850" cy="1438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266700</xdr:colOff>
      <xdr:row>3</xdr:row>
      <xdr:rowOff>247650</xdr:rowOff>
    </xdr:from>
    <xdr:to>
      <xdr:col>24</xdr:col>
      <xdr:colOff>533400</xdr:colOff>
      <xdr:row>4</xdr:row>
      <xdr:rowOff>66675</xdr:rowOff>
    </xdr:to>
    <xdr:sp macro="" textlink="">
      <xdr:nvSpPr>
        <xdr:cNvPr id="10" name="TextBox 9"/>
        <xdr:cNvSpPr txBox="1"/>
      </xdr:nvSpPr>
      <xdr:spPr>
        <a:xfrm>
          <a:off x="14582775" y="1038225"/>
          <a:ext cx="1962150" cy="771525"/>
        </a:xfrm>
        <a:prstGeom prst="rect">
          <a:avLst/>
        </a:prstGeom>
        <a:solidFill>
          <a:srgbClr val="FFFFFF"/>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ysClr val="windowText" lastClr="000000"/>
              </a:solidFill>
            </a:rPr>
            <a:t>RMA Math </a:t>
          </a:r>
          <a:r>
            <a:rPr lang="en-US" sz="1100" b="1" u="sng" baseline="0">
              <a:solidFill>
                <a:sysClr val="windowText" lastClr="000000"/>
              </a:solidFill>
            </a:rPr>
            <a:t>Rule</a:t>
          </a:r>
        </a:p>
        <a:p>
          <a:pPr algn="ctr"/>
          <a:r>
            <a:rPr lang="en-US" sz="1100"/>
            <a:t>Limiting</a:t>
          </a:r>
          <a:r>
            <a:rPr lang="en-US" sz="1100" baseline="0"/>
            <a:t> </a:t>
          </a:r>
          <a:r>
            <a:rPr lang="en-US" sz="1100" u="sng" baseline="0"/>
            <a:t>Un</a:t>
          </a:r>
          <a:r>
            <a:rPr lang="en-US" sz="1100" baseline="0"/>
            <a:t>availability ≈ </a:t>
          </a:r>
        </a:p>
        <a:p>
          <a:pPr marL="0" marR="0" indent="0" algn="ctr" defTabSz="914400" eaLnBrk="1" fontAlgn="auto" latinLnBrk="0" hangingPunct="1">
            <a:lnSpc>
              <a:spcPct val="100000"/>
            </a:lnSpc>
            <a:spcBef>
              <a:spcPts val="0"/>
            </a:spcBef>
            <a:spcAft>
              <a:spcPts val="0"/>
            </a:spcAft>
            <a:buClrTx/>
            <a:buSzTx/>
            <a:buFontTx/>
            <a:buNone/>
            <a:tabLst/>
            <a:defRPr/>
          </a:pPr>
          <a:r>
            <a:rPr lang="en-US" sz="1100" baseline="0"/>
            <a:t>MTTR/MTBF = (1- A)/A = </a:t>
          </a:r>
          <a:r>
            <a:rPr lang="en-US" sz="1100" baseline="0">
              <a:solidFill>
                <a:schemeClr val="dk1"/>
              </a:solidFill>
              <a:effectLst/>
              <a:latin typeface="+mn-lt"/>
              <a:ea typeface="+mn-ea"/>
              <a:cs typeface="+mn-cs"/>
            </a:rPr>
            <a:t>λ/</a:t>
          </a:r>
          <a:r>
            <a:rPr lang="el-GR" sz="1100" baseline="0">
              <a:solidFill>
                <a:schemeClr val="dk1"/>
              </a:solidFill>
              <a:effectLst/>
              <a:latin typeface="+mn-lt"/>
              <a:ea typeface="+mn-ea"/>
              <a:cs typeface="+mn-cs"/>
            </a:rPr>
            <a:t>μ</a:t>
          </a:r>
          <a:endParaRPr lang="en-US" sz="1100"/>
        </a:p>
      </xdr:txBody>
    </xdr:sp>
    <xdr:clientData/>
  </xdr:twoCellAnchor>
  <xdr:twoCellAnchor>
    <xdr:from>
      <xdr:col>20</xdr:col>
      <xdr:colOff>714375</xdr:colOff>
      <xdr:row>43</xdr:row>
      <xdr:rowOff>104775</xdr:rowOff>
    </xdr:from>
    <xdr:to>
      <xdr:col>21</xdr:col>
      <xdr:colOff>228600</xdr:colOff>
      <xdr:row>45</xdr:row>
      <xdr:rowOff>123825</xdr:rowOff>
    </xdr:to>
    <xdr:cxnSp macro="">
      <xdr:nvCxnSpPr>
        <xdr:cNvPr id="9" name="Straight Arrow Connector 8"/>
        <xdr:cNvCxnSpPr/>
      </xdr:nvCxnSpPr>
      <xdr:spPr>
        <a:xfrm flipH="1">
          <a:off x="13335000" y="8934450"/>
          <a:ext cx="36195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762000</xdr:colOff>
      <xdr:row>39</xdr:row>
      <xdr:rowOff>19050</xdr:rowOff>
    </xdr:from>
    <xdr:to>
      <xdr:col>22</xdr:col>
      <xdr:colOff>219076</xdr:colOff>
      <xdr:row>41</xdr:row>
      <xdr:rowOff>85725</xdr:rowOff>
    </xdr:to>
    <xdr:cxnSp macro="">
      <xdr:nvCxnSpPr>
        <xdr:cNvPr id="13" name="Straight Arrow Connector 12"/>
        <xdr:cNvCxnSpPr/>
      </xdr:nvCxnSpPr>
      <xdr:spPr>
        <a:xfrm flipH="1">
          <a:off x="14230350" y="8124825"/>
          <a:ext cx="304801"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2</xdr:row>
      <xdr:rowOff>76200</xdr:rowOff>
    </xdr:from>
    <xdr:to>
      <xdr:col>2</xdr:col>
      <xdr:colOff>323850</xdr:colOff>
      <xdr:row>3</xdr:row>
      <xdr:rowOff>85725</xdr:rowOff>
    </xdr:to>
    <xdr:cxnSp macro="">
      <xdr:nvCxnSpPr>
        <xdr:cNvPr id="20" name="Straight Arrow Connector 19"/>
        <xdr:cNvCxnSpPr/>
      </xdr:nvCxnSpPr>
      <xdr:spPr>
        <a:xfrm>
          <a:off x="2324100" y="638175"/>
          <a:ext cx="295275"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161924</xdr:colOff>
      <xdr:row>5</xdr:row>
      <xdr:rowOff>67537</xdr:rowOff>
    </xdr:from>
    <xdr:to>
      <xdr:col>21</xdr:col>
      <xdr:colOff>685801</xdr:colOff>
      <xdr:row>33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1</xdr:row>
      <xdr:rowOff>66675</xdr:rowOff>
    </xdr:from>
    <xdr:to>
      <xdr:col>21</xdr:col>
      <xdr:colOff>781050</xdr:colOff>
      <xdr:row>4</xdr:row>
      <xdr:rowOff>133350</xdr:rowOff>
    </xdr:to>
    <xdr:sp macro="" textlink="">
      <xdr:nvSpPr>
        <xdr:cNvPr id="3" name="TextBox 2"/>
        <xdr:cNvSpPr txBox="1"/>
      </xdr:nvSpPr>
      <xdr:spPr>
        <a:xfrm>
          <a:off x="7534275" y="447675"/>
          <a:ext cx="831532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u="sng">
              <a:latin typeface="Arial" panose="020B0604020202020204" pitchFamily="34" charset="0"/>
              <a:cs typeface="Arial" panose="020B0604020202020204" pitchFamily="34" charset="0"/>
            </a:rPr>
            <a:t>Notes</a:t>
          </a:r>
          <a:r>
            <a:rPr lang="en-US" sz="1050">
              <a:latin typeface="Arial" panose="020B0604020202020204" pitchFamily="34" charset="0"/>
              <a:cs typeface="Arial" panose="020B0604020202020204" pitchFamily="34" charset="0"/>
            </a:rPr>
            <a:t>:</a:t>
          </a:r>
        </a:p>
        <a:p>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1.  The </a:t>
          </a:r>
          <a:r>
            <a:rPr lang="en-US" sz="1050" i="1">
              <a:latin typeface="Arial" panose="020B0604020202020204" pitchFamily="34" charset="0"/>
              <a:cs typeface="Arial" panose="020B0604020202020204" pitchFamily="34" charset="0"/>
            </a:rPr>
            <a:t>System MTBF</a:t>
          </a:r>
          <a:r>
            <a:rPr lang="en-US" sz="105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value used in this worksheet is </a:t>
          </a:r>
          <a:r>
            <a:rPr lang="en-US" sz="1050">
              <a:latin typeface="Arial" panose="020B0604020202020204" pitchFamily="34" charset="0"/>
              <a:cs typeface="Arial" panose="020B0604020202020204" pitchFamily="34" charset="0"/>
            </a:rPr>
            <a:t>linked to the cell D49 </a:t>
          </a:r>
          <a:r>
            <a:rPr lang="en-US" sz="1050" baseline="0">
              <a:latin typeface="Arial" panose="020B0604020202020204" pitchFamily="34" charset="0"/>
              <a:cs typeface="Arial" panose="020B0604020202020204" pitchFamily="34" charset="0"/>
            </a:rPr>
            <a:t>in </a:t>
          </a:r>
          <a:r>
            <a:rPr lang="en-US" sz="1050">
              <a:latin typeface="Arial" panose="020B0604020202020204" pitchFamily="34" charset="0"/>
              <a:cs typeface="Arial" panose="020B0604020202020204" pitchFamily="34" charset="0"/>
            </a:rPr>
            <a:t>worksheet #3.</a:t>
          </a:r>
        </a:p>
        <a:p>
          <a:r>
            <a:rPr lang="en-US" sz="1050">
              <a:latin typeface="Arial" panose="020B0604020202020204" pitchFamily="34" charset="0"/>
              <a:cs typeface="Arial" panose="020B0604020202020204" pitchFamily="34" charset="0"/>
            </a:rPr>
            <a:t>2.  The </a:t>
          </a:r>
          <a:r>
            <a:rPr lang="en-US" sz="1050" i="1">
              <a:latin typeface="Arial" panose="020B0604020202020204" pitchFamily="34" charset="0"/>
              <a:cs typeface="Arial" panose="020B0604020202020204" pitchFamily="34" charset="0"/>
            </a:rPr>
            <a:t>System MTTR</a:t>
          </a:r>
          <a:r>
            <a:rPr lang="en-US" sz="1050">
              <a:latin typeface="Arial" panose="020B0604020202020204" pitchFamily="34" charset="0"/>
              <a:cs typeface="Arial" panose="020B0604020202020204" pitchFamily="34" charset="0"/>
            </a:rPr>
            <a:t> value </a:t>
          </a:r>
          <a:r>
            <a:rPr lang="en-US" sz="1050" baseline="0">
              <a:solidFill>
                <a:schemeClr val="dk1"/>
              </a:solidFill>
              <a:effectLst/>
              <a:latin typeface="Arial" panose="020B0604020202020204" pitchFamily="34" charset="0"/>
              <a:ea typeface="+mn-ea"/>
              <a:cs typeface="Arial" panose="020B0604020202020204" pitchFamily="34" charset="0"/>
            </a:rPr>
            <a:t>used in this worksheet </a:t>
          </a:r>
          <a:r>
            <a:rPr lang="en-US" sz="1050">
              <a:latin typeface="Arial" panose="020B0604020202020204" pitchFamily="34" charset="0"/>
              <a:cs typeface="Arial" panose="020B0604020202020204" pitchFamily="34" charset="0"/>
            </a:rPr>
            <a:t>is calculated</a:t>
          </a:r>
          <a:r>
            <a:rPr lang="en-US" sz="1050" baseline="0">
              <a:latin typeface="Arial" panose="020B0604020202020204" pitchFamily="34" charset="0"/>
              <a:cs typeface="Arial" panose="020B0604020202020204" pitchFamily="34" charset="0"/>
            </a:rPr>
            <a:t> from Limiting Availability.  System MTTR did not use weighted average method being System MTTR = </a:t>
          </a:r>
          <a:r>
            <a:rPr lang="el-GR" sz="1050" baseline="0">
              <a:latin typeface="Arial" panose="020B0604020202020204" pitchFamily="34" charset="0"/>
              <a:cs typeface="Arial" panose="020B0604020202020204" pitchFamily="34" charset="0"/>
            </a:rPr>
            <a:t>Σ</a:t>
          </a:r>
          <a:r>
            <a:rPr lang="en-US" sz="1050" baseline="0">
              <a:latin typeface="Arial" panose="020B0604020202020204" pitchFamily="34" charset="0"/>
              <a:cs typeface="Arial" panose="020B0604020202020204" pitchFamily="34" charset="0"/>
            </a:rPr>
            <a:t>(</a:t>
          </a:r>
          <a:r>
            <a:rPr lang="el-GR" sz="1050" baseline="0">
              <a:latin typeface="Arial" panose="020B0604020202020204" pitchFamily="34" charset="0"/>
              <a:cs typeface="Arial" panose="020B0604020202020204" pitchFamily="34" charset="0"/>
            </a:rPr>
            <a:t>λ</a:t>
          </a:r>
          <a:r>
            <a:rPr lang="en-US" sz="1050" baseline="0">
              <a:latin typeface="Arial" panose="020B0604020202020204" pitchFamily="34" charset="0"/>
              <a:cs typeface="Arial" panose="020B0604020202020204" pitchFamily="34" charset="0"/>
            </a:rPr>
            <a:t>i*MTTRi)/</a:t>
          </a:r>
          <a:r>
            <a:rPr lang="el-GR" sz="1050" baseline="0">
              <a:solidFill>
                <a:schemeClr val="dk1"/>
              </a:solidFill>
              <a:effectLst/>
              <a:latin typeface="Arial" panose="020B0604020202020204" pitchFamily="34" charset="0"/>
              <a:ea typeface="+mn-ea"/>
              <a:cs typeface="Arial" panose="020B0604020202020204" pitchFamily="34" charset="0"/>
            </a:rPr>
            <a:t>Σ</a:t>
          </a:r>
          <a:r>
            <a:rPr lang="el-GR" sz="1050" baseline="0">
              <a:latin typeface="Arial" panose="020B0604020202020204" pitchFamily="34" charset="0"/>
              <a:cs typeface="Arial" panose="020B0604020202020204" pitchFamily="34" charset="0"/>
            </a:rPr>
            <a:t>λ</a:t>
          </a:r>
          <a:r>
            <a:rPr lang="en-US" sz="1050" baseline="0">
              <a:latin typeface="Arial" panose="020B0604020202020204" pitchFamily="34" charset="0"/>
              <a:cs typeface="Arial" panose="020B0604020202020204" pitchFamily="34" charset="0"/>
            </a:rPr>
            <a:t>i).</a:t>
          </a:r>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3.  </a:t>
          </a:r>
          <a:r>
            <a:rPr lang="en-US" sz="1050" i="1">
              <a:latin typeface="Arial" panose="020B0604020202020204" pitchFamily="34" charset="0"/>
              <a:cs typeface="Arial" panose="020B0604020202020204" pitchFamily="34" charset="0"/>
            </a:rPr>
            <a:t>Average Availability </a:t>
          </a:r>
          <a:r>
            <a:rPr lang="en-US" sz="1050">
              <a:latin typeface="Arial" panose="020B0604020202020204" pitchFamily="34" charset="0"/>
              <a:cs typeface="Arial" panose="020B0604020202020204" pitchFamily="34" charset="0"/>
            </a:rPr>
            <a:t>is undefined</a:t>
          </a:r>
          <a:r>
            <a:rPr lang="en-US" sz="1050" baseline="0">
              <a:latin typeface="Arial" panose="020B0604020202020204" pitchFamily="34" charset="0"/>
              <a:cs typeface="Arial" panose="020B0604020202020204" pitchFamily="34" charset="0"/>
            </a:rPr>
            <a:t> in cell K5 since the formula for this type of availability attempts to divide by zero at t = 0.</a:t>
          </a:r>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4.  Use cell A3 to change the length of the </a:t>
          </a:r>
          <a:r>
            <a:rPr lang="en-US" sz="1050" i="1">
              <a:latin typeface="Arial" panose="020B0604020202020204" pitchFamily="34" charset="0"/>
              <a:cs typeface="Arial" panose="020B0604020202020204" pitchFamily="34" charset="0"/>
            </a:rPr>
            <a:t>mission time</a:t>
          </a:r>
          <a:r>
            <a:rPr lang="en-US" sz="1050" i="1" baseline="0">
              <a:latin typeface="Arial" panose="020B0604020202020204" pitchFamily="34" charset="0"/>
              <a:cs typeface="Arial" panose="020B0604020202020204" pitchFamily="34" charset="0"/>
            </a:rPr>
            <a:t> axis</a:t>
          </a:r>
          <a:r>
            <a:rPr lang="en-US" sz="1050" baseline="0">
              <a:latin typeface="Arial" panose="020B0604020202020204" pitchFamily="34" charset="0"/>
              <a:cs typeface="Arial" panose="020B0604020202020204" pitchFamily="34" charset="0"/>
            </a:rPr>
            <a:t>.  The value one makes the time axis end at 100 time units.</a:t>
          </a:r>
        </a:p>
        <a:p>
          <a:r>
            <a:rPr lang="en-US" sz="1050" baseline="0">
              <a:latin typeface="Arial" panose="020B0604020202020204" pitchFamily="34" charset="0"/>
              <a:cs typeface="Arial" panose="020B0604020202020204" pitchFamily="34" charset="0"/>
            </a:rPr>
            <a:t>5.  </a:t>
          </a:r>
          <a:r>
            <a:rPr lang="en-US" sz="1050" i="1" baseline="0">
              <a:solidFill>
                <a:srgbClr val="0000FF"/>
              </a:solidFill>
              <a:latin typeface="Arial" panose="020B0604020202020204" pitchFamily="34" charset="0"/>
              <a:cs typeface="Arial" panose="020B0604020202020204" pitchFamily="34" charset="0"/>
            </a:rPr>
            <a:t>As mission time increases</a:t>
          </a:r>
          <a:r>
            <a:rPr lang="en-US" sz="1050" baseline="0">
              <a:latin typeface="Arial" panose="020B0604020202020204" pitchFamily="34" charset="0"/>
              <a:cs typeface="Arial" panose="020B0604020202020204" pitchFamily="34" charset="0"/>
            </a:rPr>
            <a:t>, reliability approaches zero and point availability and average availability approach limiting availability.  Thus, predicted inherent availability based on constant failure and repair rates is never less than its estimate for limiting availability.</a:t>
          </a:r>
          <a:endParaRPr lang="en-US" sz="1050">
            <a:latin typeface="Arial" panose="020B0604020202020204" pitchFamily="34" charset="0"/>
            <a:cs typeface="Arial" panose="020B0604020202020204" pitchFamily="34" charset="0"/>
          </a:endParaRPr>
        </a:p>
      </xdr:txBody>
    </xdr:sp>
    <xdr:clientData/>
  </xdr:twoCellAnchor>
  <xdr:twoCellAnchor>
    <xdr:from>
      <xdr:col>12</xdr:col>
      <xdr:colOff>66675</xdr:colOff>
      <xdr:row>34</xdr:row>
      <xdr:rowOff>66674</xdr:rowOff>
    </xdr:from>
    <xdr:to>
      <xdr:col>21</xdr:col>
      <xdr:colOff>800100</xdr:colOff>
      <xdr:row>38</xdr:row>
      <xdr:rowOff>38099</xdr:rowOff>
    </xdr:to>
    <xdr:sp macro="" textlink="">
      <xdr:nvSpPr>
        <xdr:cNvPr id="4" name="TextBox 3"/>
        <xdr:cNvSpPr txBox="1"/>
      </xdr:nvSpPr>
      <xdr:spPr>
        <a:xfrm>
          <a:off x="7505700" y="7391399"/>
          <a:ext cx="8362950" cy="695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Arial" panose="020B0604020202020204" pitchFamily="34" charset="0"/>
              <a:ea typeface="+mn-ea"/>
              <a:cs typeface="Arial" panose="020B0604020202020204" pitchFamily="34" charset="0"/>
            </a:rPr>
            <a:t>As mission time increases, reliability approaches zero and point availability and average availability approach limiting availability.  Thus, predicted inherent availability based on constant failure and repair rates is never less than its estimate for limiting availability.</a:t>
          </a:r>
          <a:endParaRPr lang="en-US" sz="1100" i="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161924</xdr:colOff>
      <xdr:row>5</xdr:row>
      <xdr:rowOff>67537</xdr:rowOff>
    </xdr:from>
    <xdr:to>
      <xdr:col>21</xdr:col>
      <xdr:colOff>685801</xdr:colOff>
      <xdr:row>33</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1</xdr:row>
      <xdr:rowOff>66675</xdr:rowOff>
    </xdr:from>
    <xdr:to>
      <xdr:col>21</xdr:col>
      <xdr:colOff>781050</xdr:colOff>
      <xdr:row>4</xdr:row>
      <xdr:rowOff>133350</xdr:rowOff>
    </xdr:to>
    <xdr:sp macro="" textlink="">
      <xdr:nvSpPr>
        <xdr:cNvPr id="3" name="TextBox 2"/>
        <xdr:cNvSpPr txBox="1"/>
      </xdr:nvSpPr>
      <xdr:spPr>
        <a:xfrm>
          <a:off x="7534275" y="447675"/>
          <a:ext cx="831532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u="sng">
              <a:latin typeface="Arial" panose="020B0604020202020204" pitchFamily="34" charset="0"/>
              <a:cs typeface="Arial" panose="020B0604020202020204" pitchFamily="34" charset="0"/>
            </a:rPr>
            <a:t>Notes</a:t>
          </a:r>
          <a:r>
            <a:rPr lang="en-US" sz="1050">
              <a:latin typeface="Arial" panose="020B0604020202020204" pitchFamily="34" charset="0"/>
              <a:cs typeface="Arial" panose="020B0604020202020204" pitchFamily="34" charset="0"/>
            </a:rPr>
            <a:t>:</a:t>
          </a:r>
        </a:p>
        <a:p>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1.  </a:t>
          </a:r>
          <a:r>
            <a:rPr lang="en-US" sz="1050" i="1">
              <a:latin typeface="Arial" panose="020B0604020202020204" pitchFamily="34" charset="0"/>
              <a:cs typeface="Arial" panose="020B0604020202020204" pitchFamily="34" charset="0"/>
            </a:rPr>
            <a:t>System MTBF</a:t>
          </a:r>
          <a:r>
            <a:rPr lang="en-US" sz="1050">
              <a:latin typeface="Arial" panose="020B0604020202020204" pitchFamily="34" charset="0"/>
              <a:cs typeface="Arial" panose="020B0604020202020204" pitchFamily="34" charset="0"/>
            </a:rPr>
            <a:t> </a:t>
          </a:r>
          <a:r>
            <a:rPr lang="en-US" sz="1050" baseline="0">
              <a:latin typeface="Arial" panose="020B0604020202020204" pitchFamily="34" charset="0"/>
              <a:cs typeface="Arial" panose="020B0604020202020204" pitchFamily="34" charset="0"/>
            </a:rPr>
            <a:t>is entered in </a:t>
          </a:r>
          <a:r>
            <a:rPr lang="en-US" sz="1050">
              <a:latin typeface="Arial" panose="020B0604020202020204" pitchFamily="34" charset="0"/>
              <a:cs typeface="Arial" panose="020B0604020202020204" pitchFamily="34" charset="0"/>
            </a:rPr>
            <a:t>cell C5.</a:t>
          </a:r>
        </a:p>
        <a:p>
          <a:r>
            <a:rPr lang="en-US" sz="1050">
              <a:latin typeface="Arial" panose="020B0604020202020204" pitchFamily="34" charset="0"/>
              <a:cs typeface="Arial" panose="020B0604020202020204" pitchFamily="34" charset="0"/>
            </a:rPr>
            <a:t>2.  </a:t>
          </a:r>
          <a:r>
            <a:rPr lang="en-US" sz="1050" i="1">
              <a:latin typeface="Arial" panose="020B0604020202020204" pitchFamily="34" charset="0"/>
              <a:cs typeface="Arial" panose="020B0604020202020204" pitchFamily="34" charset="0"/>
            </a:rPr>
            <a:t>System MTTR</a:t>
          </a:r>
          <a:r>
            <a:rPr lang="en-US" sz="1050">
              <a:latin typeface="Arial" panose="020B0604020202020204" pitchFamily="34" charset="0"/>
              <a:cs typeface="Arial" panose="020B0604020202020204" pitchFamily="34" charset="0"/>
            </a:rPr>
            <a:t> is entered in cell E5.</a:t>
          </a:r>
        </a:p>
        <a:p>
          <a:r>
            <a:rPr lang="en-US" sz="1050">
              <a:latin typeface="Arial" panose="020B0604020202020204" pitchFamily="34" charset="0"/>
              <a:cs typeface="Arial" panose="020B0604020202020204" pitchFamily="34" charset="0"/>
            </a:rPr>
            <a:t>3.  </a:t>
          </a:r>
          <a:r>
            <a:rPr lang="en-US" sz="1050" i="1">
              <a:latin typeface="Arial" panose="020B0604020202020204" pitchFamily="34" charset="0"/>
              <a:cs typeface="Arial" panose="020B0604020202020204" pitchFamily="34" charset="0"/>
            </a:rPr>
            <a:t>Average Availability </a:t>
          </a:r>
          <a:r>
            <a:rPr lang="en-US" sz="1050">
              <a:latin typeface="Arial" panose="020B0604020202020204" pitchFamily="34" charset="0"/>
              <a:cs typeface="Arial" panose="020B0604020202020204" pitchFamily="34" charset="0"/>
            </a:rPr>
            <a:t>is undefined</a:t>
          </a:r>
          <a:r>
            <a:rPr lang="en-US" sz="1050" baseline="0">
              <a:latin typeface="Arial" panose="020B0604020202020204" pitchFamily="34" charset="0"/>
              <a:cs typeface="Arial" panose="020B0604020202020204" pitchFamily="34" charset="0"/>
            </a:rPr>
            <a:t> in cell K5 since the formula for this type of availability attempts to divide by zero at t = 0.</a:t>
          </a:r>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4.  Use cell A3 to change the length of the </a:t>
          </a:r>
          <a:r>
            <a:rPr lang="en-US" sz="1050" i="1">
              <a:latin typeface="Arial" panose="020B0604020202020204" pitchFamily="34" charset="0"/>
              <a:cs typeface="Arial" panose="020B0604020202020204" pitchFamily="34" charset="0"/>
            </a:rPr>
            <a:t>mission time</a:t>
          </a:r>
          <a:r>
            <a:rPr lang="en-US" sz="1050" i="1" baseline="0">
              <a:latin typeface="Arial" panose="020B0604020202020204" pitchFamily="34" charset="0"/>
              <a:cs typeface="Arial" panose="020B0604020202020204" pitchFamily="34" charset="0"/>
            </a:rPr>
            <a:t> axis</a:t>
          </a:r>
          <a:r>
            <a:rPr lang="en-US" sz="1050" baseline="0">
              <a:latin typeface="Arial" panose="020B0604020202020204" pitchFamily="34" charset="0"/>
              <a:cs typeface="Arial" panose="020B0604020202020204" pitchFamily="34" charset="0"/>
            </a:rPr>
            <a:t>.  The value one makes the time axis end at 100 time units.</a:t>
          </a:r>
        </a:p>
        <a:p>
          <a:r>
            <a:rPr lang="en-US" sz="1050" baseline="0">
              <a:latin typeface="Arial" panose="020B0604020202020204" pitchFamily="34" charset="0"/>
              <a:cs typeface="Arial" panose="020B0604020202020204" pitchFamily="34" charset="0"/>
            </a:rPr>
            <a:t>5.  </a:t>
          </a:r>
          <a:r>
            <a:rPr lang="en-US" sz="1050" i="1" baseline="0">
              <a:solidFill>
                <a:srgbClr val="0000FF"/>
              </a:solidFill>
              <a:latin typeface="Arial" panose="020B0604020202020204" pitchFamily="34" charset="0"/>
              <a:cs typeface="Arial" panose="020B0604020202020204" pitchFamily="34" charset="0"/>
            </a:rPr>
            <a:t>As mission time increases</a:t>
          </a:r>
          <a:r>
            <a:rPr lang="en-US" sz="1050" baseline="0">
              <a:latin typeface="Arial" panose="020B0604020202020204" pitchFamily="34" charset="0"/>
              <a:cs typeface="Arial" panose="020B0604020202020204" pitchFamily="34" charset="0"/>
            </a:rPr>
            <a:t>, reliability approaches zero and point availability and average availability approach limiting availability.  Thus, predicted inherent availability based on constant failure and repair rates is never less than its estimate for limiting availability.</a:t>
          </a:r>
          <a:endParaRPr lang="en-US" sz="1050">
            <a:latin typeface="Arial" panose="020B0604020202020204" pitchFamily="34" charset="0"/>
            <a:cs typeface="Arial" panose="020B0604020202020204" pitchFamily="34" charset="0"/>
          </a:endParaRPr>
        </a:p>
      </xdr:txBody>
    </xdr:sp>
    <xdr:clientData/>
  </xdr:twoCellAnchor>
  <xdr:twoCellAnchor>
    <xdr:from>
      <xdr:col>12</xdr:col>
      <xdr:colOff>66675</xdr:colOff>
      <xdr:row>34</xdr:row>
      <xdr:rowOff>66674</xdr:rowOff>
    </xdr:from>
    <xdr:to>
      <xdr:col>21</xdr:col>
      <xdr:colOff>800100</xdr:colOff>
      <xdr:row>38</xdr:row>
      <xdr:rowOff>38099</xdr:rowOff>
    </xdr:to>
    <xdr:sp macro="" textlink="">
      <xdr:nvSpPr>
        <xdr:cNvPr id="4" name="TextBox 3"/>
        <xdr:cNvSpPr txBox="1"/>
      </xdr:nvSpPr>
      <xdr:spPr>
        <a:xfrm>
          <a:off x="7505700" y="7391399"/>
          <a:ext cx="8362950" cy="695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Arial" panose="020B0604020202020204" pitchFamily="34" charset="0"/>
              <a:ea typeface="+mn-ea"/>
              <a:cs typeface="Arial" panose="020B0604020202020204" pitchFamily="34" charset="0"/>
            </a:rPr>
            <a:t>As mission time increases, reliability approaches zero and point availability and average availability approach limiting availability.  Thus, predicted inherent availability based on constant failure and repair rates is never less than its estimate for limiting availability.</a:t>
          </a:r>
          <a:endParaRPr lang="en-US" sz="1100" i="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K15"/>
  <sheetViews>
    <sheetView zoomScale="120" zoomScaleNormal="120" workbookViewId="0">
      <selection activeCell="L13" sqref="L13"/>
    </sheetView>
  </sheetViews>
  <sheetFormatPr defaultRowHeight="15"/>
  <sheetData>
    <row r="15" spans="11:11" ht="15.75">
      <c r="K15" s="302"/>
    </row>
  </sheetData>
  <printOptions horizontalCentered="1"/>
  <pageMargins left="0.45" right="0.45" top="0.5" bottom="0.5" header="0.3" footer="0.3"/>
  <pageSetup orientation="portrait" r:id="rId1"/>
  <headerFooter>
    <oddFooter>&amp;L170310 Tim.Adams@NASA.gov</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15"/>
  <sheetViews>
    <sheetView tabSelected="1" zoomScaleNormal="100" zoomScalePageLayoutView="70" workbookViewId="0">
      <selection activeCell="T5" sqref="T5"/>
    </sheetView>
  </sheetViews>
  <sheetFormatPr defaultRowHeight="14.25"/>
  <cols>
    <col min="1" max="1" width="9.140625" style="27"/>
    <col min="2" max="13" width="10.7109375" style="27" customWidth="1"/>
    <col min="14" max="19" width="11.7109375" style="27" customWidth="1"/>
    <col min="20" max="22" width="12.7109375" style="27" customWidth="1"/>
    <col min="23" max="16384" width="9.140625" style="27"/>
  </cols>
  <sheetData>
    <row r="1" spans="1:23" ht="30" customHeight="1">
      <c r="A1" s="336" t="s">
        <v>74</v>
      </c>
      <c r="B1" s="336"/>
      <c r="C1" s="336"/>
      <c r="D1" s="336"/>
      <c r="E1" s="336"/>
      <c r="F1" s="336"/>
      <c r="G1" s="336"/>
      <c r="H1" s="336"/>
      <c r="I1" s="336"/>
      <c r="J1" s="336"/>
      <c r="K1" s="336"/>
      <c r="L1" s="336"/>
      <c r="M1" s="336"/>
      <c r="N1" s="336"/>
      <c r="O1" s="336"/>
      <c r="P1" s="336"/>
      <c r="Q1" s="336"/>
      <c r="R1" s="336"/>
      <c r="S1" s="336"/>
      <c r="T1" s="336"/>
      <c r="U1" s="336"/>
      <c r="V1" s="336"/>
      <c r="W1" s="336"/>
    </row>
    <row r="9" spans="1:23">
      <c r="B9" s="155" t="e">
        <f ca="1">_xll.RiskExpon(50,_xll.RiskTruncate(5,319))</f>
        <v>#NAME?</v>
      </c>
      <c r="C9" s="155"/>
      <c r="D9" s="155"/>
      <c r="E9" s="155"/>
      <c r="F9" s="155"/>
      <c r="G9" s="155"/>
      <c r="H9" s="155"/>
      <c r="I9" s="155" t="e">
        <f ca="1">_xll.RiskExpon(41511,_xll.RiskTruncate(8040,473000))</f>
        <v>#NAME?</v>
      </c>
      <c r="J9" s="155"/>
      <c r="K9" s="155"/>
    </row>
    <row r="10" spans="1:23">
      <c r="B10" s="166" t="s">
        <v>11</v>
      </c>
      <c r="C10" s="197" t="s">
        <v>17</v>
      </c>
      <c r="D10" s="155"/>
      <c r="E10" s="155"/>
      <c r="F10" s="155"/>
      <c r="G10" s="155"/>
      <c r="H10" s="155"/>
      <c r="I10" s="167" t="s">
        <v>12</v>
      </c>
      <c r="J10" s="197" t="s">
        <v>16</v>
      </c>
      <c r="K10" s="155"/>
      <c r="L10" s="345" t="s">
        <v>65</v>
      </c>
      <c r="M10" s="346"/>
      <c r="N10" s="346"/>
      <c r="O10" s="346"/>
      <c r="P10" s="346"/>
      <c r="Q10" s="346"/>
      <c r="R10" s="346"/>
      <c r="S10" s="346"/>
      <c r="T10" s="346"/>
      <c r="U10" s="346"/>
      <c r="V10" s="346"/>
      <c r="W10" s="347"/>
    </row>
    <row r="11" spans="1:23">
      <c r="B11" s="156">
        <v>19.824799961036899</v>
      </c>
      <c r="C11" s="157">
        <f>1/B11</f>
        <v>5.0441870887240815E-2</v>
      </c>
      <c r="D11" s="155"/>
      <c r="E11" s="155"/>
      <c r="F11" s="155"/>
      <c r="G11" s="155"/>
      <c r="H11" s="155"/>
      <c r="I11" s="156">
        <v>43526.026138503497</v>
      </c>
      <c r="J11" s="157">
        <f>1/I11</f>
        <v>2.2974759901533748E-5</v>
      </c>
      <c r="K11" s="155"/>
      <c r="L11" s="348"/>
      <c r="M11" s="349"/>
      <c r="N11" s="349"/>
      <c r="O11" s="349"/>
      <c r="P11" s="349"/>
      <c r="Q11" s="349"/>
      <c r="R11" s="349"/>
      <c r="S11" s="349"/>
      <c r="T11" s="349"/>
      <c r="U11" s="349"/>
      <c r="V11" s="349"/>
      <c r="W11" s="350"/>
    </row>
    <row r="12" spans="1:23">
      <c r="B12" s="156">
        <v>48.883794833713303</v>
      </c>
      <c r="C12" s="157">
        <f t="shared" ref="C12:C54" si="0">1/B12</f>
        <v>2.0456676970388107E-2</v>
      </c>
      <c r="D12" s="155"/>
      <c r="E12" s="155"/>
      <c r="F12" s="155"/>
      <c r="G12" s="155"/>
      <c r="H12" s="155"/>
      <c r="I12" s="156">
        <v>58775.044704333799</v>
      </c>
      <c r="J12" s="157">
        <f t="shared" ref="J12:J54" si="1">1/I12</f>
        <v>1.701402363929235E-5</v>
      </c>
      <c r="K12" s="155"/>
    </row>
    <row r="13" spans="1:23">
      <c r="B13" s="156">
        <v>225.84066446541999</v>
      </c>
      <c r="C13" s="157">
        <f t="shared" si="0"/>
        <v>4.4279005393783582E-3</v>
      </c>
      <c r="D13" s="155"/>
      <c r="E13" s="155"/>
      <c r="F13" s="155"/>
      <c r="G13" s="155"/>
      <c r="H13" s="155"/>
      <c r="I13" s="156">
        <v>46374.832943105903</v>
      </c>
      <c r="J13" s="157">
        <f t="shared" si="1"/>
        <v>2.1563419996074838E-5</v>
      </c>
      <c r="K13" s="155"/>
    </row>
    <row r="14" spans="1:23">
      <c r="B14" s="156">
        <v>66.504397862506707</v>
      </c>
      <c r="C14" s="157">
        <f t="shared" si="0"/>
        <v>1.503659956545177E-2</v>
      </c>
      <c r="D14" s="155"/>
      <c r="E14" s="155"/>
      <c r="F14" s="155"/>
      <c r="G14" s="155"/>
      <c r="H14" s="155"/>
      <c r="I14" s="156">
        <v>80300.647668130594</v>
      </c>
      <c r="J14" s="157">
        <f t="shared" si="1"/>
        <v>1.2453199681935767E-5</v>
      </c>
      <c r="K14" s="155"/>
    </row>
    <row r="15" spans="1:23">
      <c r="B15" s="156">
        <v>33.702186687640399</v>
      </c>
      <c r="C15" s="157">
        <f t="shared" si="0"/>
        <v>2.967166520286145E-2</v>
      </c>
      <c r="D15" s="155"/>
      <c r="E15" s="155"/>
      <c r="F15" s="155"/>
      <c r="G15" s="155"/>
      <c r="H15" s="155"/>
      <c r="I15" s="156">
        <v>144426.97191233901</v>
      </c>
      <c r="J15" s="157">
        <f t="shared" si="1"/>
        <v>6.9239144652770062E-6</v>
      </c>
      <c r="K15" s="155"/>
    </row>
    <row r="16" spans="1:23">
      <c r="B16" s="156">
        <v>183.245861023901</v>
      </c>
      <c r="C16" s="157">
        <f t="shared" si="0"/>
        <v>5.4571491787722762E-3</v>
      </c>
      <c r="D16" s="155"/>
      <c r="E16" s="155"/>
      <c r="F16" s="155"/>
      <c r="G16" s="155"/>
      <c r="H16" s="155"/>
      <c r="I16" s="156">
        <v>33103.910119205502</v>
      </c>
      <c r="J16" s="157">
        <f t="shared" si="1"/>
        <v>3.0207911887116982E-5</v>
      </c>
      <c r="K16" s="155"/>
    </row>
    <row r="17" spans="2:11">
      <c r="B17" s="156">
        <v>8.3640438672258508</v>
      </c>
      <c r="C17" s="157">
        <f t="shared" si="0"/>
        <v>0.1195593920685253</v>
      </c>
      <c r="D17" s="155"/>
      <c r="E17" s="155"/>
      <c r="F17" s="155"/>
      <c r="G17" s="155"/>
      <c r="H17" s="155"/>
      <c r="I17" s="156">
        <v>10278.5915669066</v>
      </c>
      <c r="J17" s="157">
        <f t="shared" si="1"/>
        <v>9.7289593957565501E-5</v>
      </c>
      <c r="K17" s="155"/>
    </row>
    <row r="18" spans="2:11">
      <c r="B18" s="156">
        <v>27.582736171699501</v>
      </c>
      <c r="C18" s="157">
        <f t="shared" si="0"/>
        <v>3.6254561323253429E-2</v>
      </c>
      <c r="D18" s="155"/>
      <c r="E18" s="155"/>
      <c r="F18" s="155"/>
      <c r="G18" s="155"/>
      <c r="H18" s="155"/>
      <c r="I18" s="156">
        <v>12941.171248839601</v>
      </c>
      <c r="J18" s="157">
        <f t="shared" si="1"/>
        <v>7.7272758452189347E-5</v>
      </c>
      <c r="K18" s="155"/>
    </row>
    <row r="19" spans="2:11">
      <c r="B19" s="156">
        <v>21.455760875696999</v>
      </c>
      <c r="C19" s="157">
        <f t="shared" si="0"/>
        <v>4.6607529129050966E-2</v>
      </c>
      <c r="D19" s="155"/>
      <c r="E19" s="155"/>
      <c r="F19" s="155"/>
      <c r="G19" s="155"/>
      <c r="H19" s="155"/>
      <c r="I19" s="156">
        <v>207345.41430999199</v>
      </c>
      <c r="J19" s="157">
        <f t="shared" si="1"/>
        <v>4.8228701045924699E-6</v>
      </c>
      <c r="K19" s="155"/>
    </row>
    <row r="20" spans="2:11">
      <c r="B20" s="156">
        <v>18.438453924599798</v>
      </c>
      <c r="C20" s="157">
        <f t="shared" si="0"/>
        <v>5.4234482136587527E-2</v>
      </c>
      <c r="D20" s="155"/>
      <c r="E20" s="155"/>
      <c r="F20" s="155"/>
      <c r="G20" s="155"/>
      <c r="H20" s="155"/>
      <c r="I20" s="156">
        <v>25776.493288825</v>
      </c>
      <c r="J20" s="157">
        <f t="shared" si="1"/>
        <v>3.8795036578289514E-5</v>
      </c>
      <c r="K20" s="155"/>
    </row>
    <row r="21" spans="2:11">
      <c r="B21" s="156">
        <v>51.945637059833402</v>
      </c>
      <c r="C21" s="157">
        <f t="shared" si="0"/>
        <v>1.9250894908616742E-2</v>
      </c>
      <c r="D21" s="155"/>
      <c r="E21" s="155"/>
      <c r="F21" s="155"/>
      <c r="G21" s="155"/>
      <c r="H21" s="155"/>
      <c r="I21" s="156">
        <v>123509.602721166</v>
      </c>
      <c r="J21" s="157">
        <f t="shared" si="1"/>
        <v>8.0965364471100254E-6</v>
      </c>
      <c r="K21" s="155"/>
    </row>
    <row r="22" spans="2:11">
      <c r="B22" s="156">
        <v>36.5972873728374</v>
      </c>
      <c r="C22" s="157">
        <f t="shared" si="0"/>
        <v>2.732442953523934E-2</v>
      </c>
      <c r="D22" s="155"/>
      <c r="E22" s="155"/>
      <c r="F22" s="155"/>
      <c r="G22" s="155"/>
      <c r="H22" s="155"/>
      <c r="I22" s="156">
        <v>92320.9789598715</v>
      </c>
      <c r="J22" s="157">
        <f t="shared" si="1"/>
        <v>1.0831774221487219E-5</v>
      </c>
      <c r="K22" s="155"/>
    </row>
    <row r="23" spans="2:11">
      <c r="B23" s="156">
        <v>5.3467222897872002</v>
      </c>
      <c r="C23" s="157">
        <f t="shared" si="0"/>
        <v>0.18703047321348723</v>
      </c>
      <c r="D23" s="155"/>
      <c r="E23" s="155"/>
      <c r="F23" s="155"/>
      <c r="G23" s="155"/>
      <c r="H23" s="155"/>
      <c r="I23" s="156">
        <v>103867.192922895</v>
      </c>
      <c r="J23" s="157">
        <f t="shared" si="1"/>
        <v>9.6276790761289007E-6</v>
      </c>
      <c r="K23" s="155"/>
    </row>
    <row r="24" spans="2:11">
      <c r="B24" s="156">
        <v>23.536530323838502</v>
      </c>
      <c r="C24" s="157">
        <f t="shared" si="0"/>
        <v>4.2487145991402568E-2</v>
      </c>
      <c r="D24" s="155"/>
      <c r="E24" s="155"/>
      <c r="F24" s="155"/>
      <c r="G24" s="155"/>
      <c r="H24" s="155"/>
      <c r="I24" s="156">
        <v>8118.21007799777</v>
      </c>
      <c r="J24" s="157">
        <f t="shared" si="1"/>
        <v>1.2317986235786527E-4</v>
      </c>
      <c r="K24" s="155"/>
    </row>
    <row r="25" spans="2:11">
      <c r="B25" s="156">
        <v>110.860019922608</v>
      </c>
      <c r="C25" s="157">
        <f t="shared" si="0"/>
        <v>9.0203844514740797E-3</v>
      </c>
      <c r="D25" s="155"/>
      <c r="E25" s="155"/>
      <c r="F25" s="155"/>
      <c r="G25" s="155"/>
      <c r="H25" s="155"/>
      <c r="I25" s="156">
        <v>50361.272833319897</v>
      </c>
      <c r="J25" s="157">
        <f t="shared" si="1"/>
        <v>1.9856527520852939E-5</v>
      </c>
      <c r="K25" s="155"/>
    </row>
    <row r="26" spans="2:11">
      <c r="B26" s="156">
        <v>6.5643104111875603</v>
      </c>
      <c r="C26" s="157">
        <f t="shared" si="0"/>
        <v>0.15233892630910614</v>
      </c>
      <c r="D26" s="155"/>
      <c r="E26" s="155"/>
      <c r="F26" s="155"/>
      <c r="G26" s="155"/>
      <c r="H26" s="155"/>
      <c r="I26" s="156">
        <v>9469.0152859408408</v>
      </c>
      <c r="J26" s="157">
        <f t="shared" si="1"/>
        <v>1.056076022482247E-4</v>
      </c>
      <c r="K26" s="155"/>
    </row>
    <row r="27" spans="2:11">
      <c r="B27" s="156">
        <v>40.602991804094202</v>
      </c>
      <c r="C27" s="157">
        <f t="shared" si="0"/>
        <v>2.4628726987038552E-2</v>
      </c>
      <c r="D27" s="155"/>
      <c r="E27" s="155"/>
      <c r="F27" s="155"/>
      <c r="G27" s="155"/>
      <c r="H27" s="155"/>
      <c r="I27" s="156">
        <v>40270.7394475205</v>
      </c>
      <c r="J27" s="157">
        <f t="shared" si="1"/>
        <v>2.4831925455532473E-5</v>
      </c>
      <c r="K27" s="155"/>
    </row>
    <row r="28" spans="2:11">
      <c r="B28" s="156">
        <v>58.038880270946699</v>
      </c>
      <c r="C28" s="157">
        <f t="shared" si="0"/>
        <v>1.7229829302902375E-2</v>
      </c>
      <c r="D28" s="155"/>
      <c r="E28" s="155"/>
      <c r="F28" s="155"/>
      <c r="G28" s="155"/>
      <c r="H28" s="155"/>
      <c r="I28" s="156">
        <v>13356.579134510201</v>
      </c>
      <c r="J28" s="157">
        <f t="shared" si="1"/>
        <v>7.4869469939068417E-5</v>
      </c>
      <c r="K28" s="155"/>
    </row>
    <row r="29" spans="2:11">
      <c r="B29" s="156">
        <v>8.5352161802733999</v>
      </c>
      <c r="C29" s="157">
        <f t="shared" si="0"/>
        <v>0.11716164873611531</v>
      </c>
      <c r="D29" s="155"/>
      <c r="E29" s="155"/>
      <c r="F29" s="155"/>
      <c r="G29" s="155"/>
      <c r="H29" s="155"/>
      <c r="I29" s="156">
        <v>112492.324512177</v>
      </c>
      <c r="J29" s="157">
        <f t="shared" si="1"/>
        <v>8.8894953885654004E-6</v>
      </c>
      <c r="K29" s="155"/>
    </row>
    <row r="30" spans="2:11">
      <c r="B30" s="156">
        <v>31.6521420132269</v>
      </c>
      <c r="C30" s="157">
        <f t="shared" si="0"/>
        <v>3.1593438434028155E-2</v>
      </c>
      <c r="D30" s="155"/>
      <c r="E30" s="155"/>
      <c r="F30" s="155"/>
      <c r="G30" s="155"/>
      <c r="H30" s="155"/>
      <c r="I30" s="156">
        <v>37519.257842037798</v>
      </c>
      <c r="J30" s="157">
        <f t="shared" si="1"/>
        <v>2.6652979230297233E-5</v>
      </c>
      <c r="K30" s="155"/>
    </row>
    <row r="31" spans="2:11">
      <c r="B31" s="156">
        <v>11.053789879593801</v>
      </c>
      <c r="C31" s="157">
        <f t="shared" si="0"/>
        <v>9.046670968896213E-2</v>
      </c>
      <c r="D31" s="155"/>
      <c r="E31" s="155"/>
      <c r="F31" s="155"/>
      <c r="G31" s="155"/>
      <c r="H31" s="155"/>
      <c r="I31" s="156">
        <v>54759.647712858998</v>
      </c>
      <c r="J31" s="157">
        <f t="shared" si="1"/>
        <v>1.8261622230363141E-5</v>
      </c>
      <c r="K31" s="155"/>
    </row>
    <row r="32" spans="2:11">
      <c r="B32" s="156">
        <v>60.018855076442399</v>
      </c>
      <c r="C32" s="157">
        <f t="shared" si="0"/>
        <v>1.6661430790813326E-2</v>
      </c>
      <c r="D32" s="155"/>
      <c r="E32" s="155"/>
      <c r="F32" s="155"/>
      <c r="G32" s="155"/>
      <c r="H32" s="155"/>
      <c r="I32" s="156">
        <v>11477.643577741699</v>
      </c>
      <c r="J32" s="157">
        <f t="shared" si="1"/>
        <v>8.7125897683325382E-5</v>
      </c>
      <c r="K32" s="155"/>
    </row>
    <row r="33" spans="2:17">
      <c r="B33" s="156">
        <v>10.703544625470601</v>
      </c>
      <c r="C33" s="157">
        <f t="shared" si="0"/>
        <v>9.3426994046473005E-2</v>
      </c>
      <c r="D33" s="155"/>
      <c r="E33" s="155"/>
      <c r="F33" s="155"/>
      <c r="G33" s="155"/>
      <c r="H33" s="155"/>
      <c r="I33" s="156">
        <v>28442.664370899802</v>
      </c>
      <c r="J33" s="157">
        <f t="shared" si="1"/>
        <v>3.5158450240798039E-5</v>
      </c>
      <c r="K33" s="155"/>
    </row>
    <row r="34" spans="2:17">
      <c r="B34" s="156">
        <v>80.434551571251404</v>
      </c>
      <c r="C34" s="157">
        <f t="shared" si="0"/>
        <v>1.2432468142924489E-2</v>
      </c>
      <c r="D34" s="155"/>
      <c r="E34" s="155"/>
      <c r="F34" s="155"/>
      <c r="G34" s="155"/>
      <c r="H34" s="155"/>
      <c r="I34" s="156">
        <v>66579.072632435898</v>
      </c>
      <c r="J34" s="157">
        <f t="shared" si="1"/>
        <v>1.5019734587183503E-5</v>
      </c>
      <c r="K34" s="155"/>
    </row>
    <row r="35" spans="2:17">
      <c r="B35" s="156">
        <v>138.599169035095</v>
      </c>
      <c r="C35" s="157">
        <f t="shared" si="0"/>
        <v>7.2150504722491363E-3</v>
      </c>
      <c r="D35" s="155"/>
      <c r="E35" s="155"/>
      <c r="F35" s="155"/>
      <c r="G35" s="155"/>
      <c r="H35" s="155"/>
      <c r="I35" s="156">
        <v>25007.044548241702</v>
      </c>
      <c r="J35" s="157">
        <f t="shared" si="1"/>
        <v>3.9988731897960814E-5</v>
      </c>
      <c r="K35" s="155"/>
    </row>
    <row r="36" spans="2:17">
      <c r="B36" s="156">
        <v>62.576024579130703</v>
      </c>
      <c r="C36" s="157">
        <f t="shared" si="0"/>
        <v>1.5980561352782117E-2</v>
      </c>
      <c r="D36" s="155"/>
      <c r="E36" s="155"/>
      <c r="F36" s="155"/>
      <c r="G36" s="155"/>
      <c r="H36" s="155"/>
      <c r="I36" s="156">
        <v>70440.250644860498</v>
      </c>
      <c r="J36" s="157">
        <f t="shared" si="1"/>
        <v>1.4196428758348869E-5</v>
      </c>
      <c r="K36" s="155"/>
    </row>
    <row r="37" spans="2:17">
      <c r="B37" s="156">
        <v>76.207460036417203</v>
      </c>
      <c r="C37" s="157">
        <f t="shared" si="0"/>
        <v>1.312207491920254E-2</v>
      </c>
      <c r="D37" s="155"/>
      <c r="E37" s="155"/>
      <c r="F37" s="155"/>
      <c r="G37" s="155"/>
      <c r="H37" s="155"/>
      <c r="I37" s="156">
        <v>64219.233875352897</v>
      </c>
      <c r="J37" s="157">
        <f t="shared" si="1"/>
        <v>1.5571658826403352E-5</v>
      </c>
      <c r="K37" s="155"/>
    </row>
    <row r="38" spans="2:17">
      <c r="B38" s="156">
        <v>92.559502874645801</v>
      </c>
      <c r="C38" s="157">
        <f t="shared" si="0"/>
        <v>1.0803860964490155E-2</v>
      </c>
      <c r="D38" s="155"/>
      <c r="E38" s="155"/>
      <c r="F38" s="155"/>
      <c r="G38" s="155"/>
      <c r="H38" s="155"/>
      <c r="I38" s="156">
        <v>41850.040979868398</v>
      </c>
      <c r="J38" s="157">
        <f t="shared" si="1"/>
        <v>2.3894839206514551E-5</v>
      </c>
      <c r="K38" s="155"/>
    </row>
    <row r="39" spans="2:17">
      <c r="B39" s="156">
        <v>114.672067578191</v>
      </c>
      <c r="C39" s="157">
        <f t="shared" si="0"/>
        <v>8.7205194876087307E-3</v>
      </c>
      <c r="D39" s="155"/>
      <c r="E39" s="155"/>
      <c r="F39" s="155"/>
      <c r="G39" s="155"/>
      <c r="H39" s="155"/>
      <c r="I39" s="156">
        <v>14520.089891092801</v>
      </c>
      <c r="J39" s="157">
        <f t="shared" si="1"/>
        <v>6.8870097051770981E-5</v>
      </c>
      <c r="K39" s="155"/>
    </row>
    <row r="40" spans="2:17">
      <c r="B40" s="156">
        <v>14.454240821289099</v>
      </c>
      <c r="C40" s="157">
        <f t="shared" si="0"/>
        <v>6.9183848004465115E-2</v>
      </c>
      <c r="D40" s="155"/>
      <c r="E40" s="155"/>
      <c r="F40" s="155"/>
      <c r="G40" s="155"/>
      <c r="H40" s="155"/>
      <c r="I40" s="156">
        <v>48799.089787041201</v>
      </c>
      <c r="J40" s="157">
        <f t="shared" si="1"/>
        <v>2.0492185496983472E-5</v>
      </c>
      <c r="K40" s="155"/>
    </row>
    <row r="41" spans="2:17">
      <c r="B41" s="156">
        <v>42.362301740366398</v>
      </c>
      <c r="C41" s="157">
        <f t="shared" si="0"/>
        <v>2.3605893894266729E-2</v>
      </c>
      <c r="D41" s="155"/>
      <c r="E41" s="155"/>
      <c r="F41" s="155"/>
      <c r="G41" s="155"/>
      <c r="H41" s="155"/>
      <c r="I41" s="156">
        <v>21349.409433452001</v>
      </c>
      <c r="J41" s="157">
        <f t="shared" si="1"/>
        <v>4.6839703136383634E-5</v>
      </c>
      <c r="K41" s="155"/>
    </row>
    <row r="42" spans="2:17">
      <c r="B42" s="156">
        <v>124.547360756385</v>
      </c>
      <c r="C42" s="157">
        <f t="shared" si="0"/>
        <v>8.0290741925555763E-3</v>
      </c>
      <c r="D42" s="155"/>
      <c r="E42" s="155"/>
      <c r="F42" s="155"/>
      <c r="G42" s="155"/>
      <c r="H42" s="155"/>
      <c r="I42" s="156">
        <v>15950.420337652</v>
      </c>
      <c r="J42" s="157">
        <f t="shared" si="1"/>
        <v>6.2694272554023872E-5</v>
      </c>
      <c r="K42" s="155"/>
    </row>
    <row r="43" spans="2:17">
      <c r="B43" s="156">
        <v>37.6806088701736</v>
      </c>
      <c r="C43" s="157">
        <f t="shared" si="0"/>
        <v>2.6538849291035695E-2</v>
      </c>
      <c r="D43" s="155"/>
      <c r="E43" s="155"/>
      <c r="F43" s="155"/>
      <c r="G43" s="155"/>
      <c r="H43" s="155"/>
      <c r="I43" s="156">
        <v>33299.1143343203</v>
      </c>
      <c r="J43" s="157">
        <f t="shared" si="1"/>
        <v>3.0030828746977601E-5</v>
      </c>
      <c r="K43" s="155"/>
    </row>
    <row r="44" spans="2:17">
      <c r="B44" s="156">
        <v>85.460237242736198</v>
      </c>
      <c r="C44" s="157">
        <f t="shared" si="0"/>
        <v>1.1701348279196314E-2</v>
      </c>
      <c r="D44" s="155"/>
      <c r="E44" s="155"/>
      <c r="F44" s="155"/>
      <c r="G44" s="155"/>
      <c r="H44" s="155"/>
      <c r="I44" s="156">
        <v>88979.356988687505</v>
      </c>
      <c r="J44" s="157">
        <f t="shared" si="1"/>
        <v>1.1238561772559631E-5</v>
      </c>
      <c r="K44" s="155"/>
    </row>
    <row r="45" spans="2:17">
      <c r="B45" s="156">
        <v>46.400051355522002</v>
      </c>
      <c r="C45" s="157">
        <f t="shared" si="0"/>
        <v>2.1551700284508229E-2</v>
      </c>
      <c r="D45" s="155"/>
      <c r="E45" s="155"/>
      <c r="F45" s="155"/>
      <c r="G45" s="155"/>
      <c r="H45" s="155"/>
      <c r="I45" s="156">
        <v>74534.345712299299</v>
      </c>
      <c r="J45" s="157">
        <f t="shared" si="1"/>
        <v>1.341663350557842E-5</v>
      </c>
      <c r="K45" s="155"/>
    </row>
    <row r="46" spans="2:17" ht="15">
      <c r="B46" s="156">
        <v>16.502853244466301</v>
      </c>
      <c r="C46" s="157">
        <f t="shared" si="0"/>
        <v>6.0595582181239942E-2</v>
      </c>
      <c r="D46" s="155"/>
      <c r="E46" s="155"/>
      <c r="F46" s="155"/>
      <c r="G46" s="155"/>
      <c r="H46" s="155"/>
      <c r="I46" s="156">
        <v>18143.029808683099</v>
      </c>
      <c r="J46" s="157">
        <f t="shared" si="1"/>
        <v>5.5117585681384292E-5</v>
      </c>
      <c r="K46" s="155"/>
      <c r="M46" s="151"/>
      <c r="N46" s="151"/>
      <c r="O46" s="151"/>
      <c r="P46" s="151"/>
      <c r="Q46" s="152"/>
    </row>
    <row r="47" spans="2:17" ht="15">
      <c r="B47" s="156">
        <v>12.7236885964007</v>
      </c>
      <c r="C47" s="157">
        <f t="shared" si="0"/>
        <v>7.8593561326460143E-2</v>
      </c>
      <c r="D47" s="155"/>
      <c r="E47" s="155"/>
      <c r="F47" s="155"/>
      <c r="G47" s="155"/>
      <c r="H47" s="155"/>
      <c r="I47" s="156">
        <v>28232.576106932502</v>
      </c>
      <c r="J47" s="157">
        <f t="shared" si="1"/>
        <v>3.542007630520299E-5</v>
      </c>
      <c r="K47" s="155"/>
      <c r="M47" s="151"/>
      <c r="N47" s="151"/>
      <c r="O47" s="151"/>
      <c r="P47" s="151"/>
      <c r="Q47" s="153"/>
    </row>
    <row r="48" spans="2:17">
      <c r="B48" s="156">
        <v>53.488104399241003</v>
      </c>
      <c r="C48" s="157">
        <f t="shared" si="0"/>
        <v>1.8695745740695758E-2</v>
      </c>
      <c r="D48" s="155"/>
      <c r="E48" s="155"/>
      <c r="F48" s="155"/>
      <c r="G48" s="155"/>
      <c r="H48" s="155"/>
      <c r="I48" s="156">
        <v>30313.5328304799</v>
      </c>
      <c r="J48" s="157">
        <f t="shared" si="1"/>
        <v>3.2988566710195911E-5</v>
      </c>
      <c r="K48" s="155"/>
      <c r="M48" s="154"/>
      <c r="N48" s="154"/>
      <c r="O48" s="154"/>
      <c r="P48" s="31"/>
    </row>
    <row r="49" spans="2:23" ht="15" customHeight="1">
      <c r="B49" s="156">
        <v>15.4366254924826</v>
      </c>
      <c r="C49" s="157">
        <f t="shared" si="0"/>
        <v>6.478099766603683E-2</v>
      </c>
      <c r="D49" s="155"/>
      <c r="E49" s="155"/>
      <c r="F49" s="155"/>
      <c r="G49" s="155"/>
      <c r="H49" s="155"/>
      <c r="I49" s="156">
        <v>19203.604559402502</v>
      </c>
      <c r="J49" s="157">
        <f t="shared" si="1"/>
        <v>5.2073557175513607E-5</v>
      </c>
      <c r="K49" s="155"/>
      <c r="M49" s="339" t="s">
        <v>62</v>
      </c>
      <c r="N49" s="340"/>
      <c r="O49" s="340"/>
      <c r="P49" s="340"/>
      <c r="Q49" s="340"/>
      <c r="R49" s="340"/>
      <c r="S49" s="340"/>
      <c r="T49" s="340"/>
      <c r="U49" s="340"/>
      <c r="V49" s="340"/>
      <c r="W49" s="341"/>
    </row>
    <row r="50" spans="2:23">
      <c r="B50" s="156">
        <v>71.322037376717006</v>
      </c>
      <c r="C50" s="157">
        <f t="shared" si="0"/>
        <v>1.4020911863721505E-2</v>
      </c>
      <c r="D50" s="155"/>
      <c r="E50" s="155"/>
      <c r="F50" s="155"/>
      <c r="G50" s="155"/>
      <c r="H50" s="155"/>
      <c r="I50" s="156">
        <v>56836.967268173103</v>
      </c>
      <c r="J50" s="157">
        <f t="shared" si="1"/>
        <v>1.759418294226913E-5</v>
      </c>
      <c r="K50" s="155"/>
      <c r="M50" s="342"/>
      <c r="N50" s="343"/>
      <c r="O50" s="343"/>
      <c r="P50" s="343"/>
      <c r="Q50" s="343"/>
      <c r="R50" s="343"/>
      <c r="S50" s="343"/>
      <c r="T50" s="343"/>
      <c r="U50" s="343"/>
      <c r="V50" s="343"/>
      <c r="W50" s="344"/>
    </row>
    <row r="51" spans="2:23">
      <c r="B51" s="156">
        <v>24.5298489581069</v>
      </c>
      <c r="C51" s="157">
        <f t="shared" si="0"/>
        <v>4.0766659497489845E-2</v>
      </c>
      <c r="D51" s="155"/>
      <c r="E51" s="155"/>
      <c r="F51" s="155"/>
      <c r="G51" s="155"/>
      <c r="H51" s="155"/>
      <c r="I51" s="156">
        <v>35880.264869460203</v>
      </c>
      <c r="J51" s="157">
        <f t="shared" si="1"/>
        <v>2.7870474302188293E-5</v>
      </c>
      <c r="K51" s="155"/>
      <c r="M51" s="314" t="s">
        <v>25</v>
      </c>
      <c r="N51" s="315"/>
      <c r="O51" s="316" t="s">
        <v>29</v>
      </c>
      <c r="P51" s="317"/>
      <c r="Q51" s="317"/>
      <c r="R51" s="317"/>
      <c r="S51" s="317"/>
      <c r="T51" s="317"/>
      <c r="U51" s="317"/>
      <c r="V51" s="317"/>
      <c r="W51" s="318"/>
    </row>
    <row r="52" spans="2:23" ht="14.25" customHeight="1">
      <c r="B52" s="156">
        <v>30.6831394383914</v>
      </c>
      <c r="C52" s="157">
        <f t="shared" si="0"/>
        <v>3.2591189112440647E-2</v>
      </c>
      <c r="D52" s="155"/>
      <c r="E52" s="155"/>
      <c r="F52" s="155"/>
      <c r="G52" s="155"/>
      <c r="H52" s="155"/>
      <c r="I52" s="156">
        <v>23018.600945120001</v>
      </c>
      <c r="J52" s="157">
        <f t="shared" si="1"/>
        <v>4.3443126816619255E-5</v>
      </c>
      <c r="K52" s="155"/>
      <c r="M52" s="330" t="s">
        <v>30</v>
      </c>
      <c r="N52" s="334" t="s">
        <v>31</v>
      </c>
      <c r="O52" s="334" t="s">
        <v>16</v>
      </c>
      <c r="P52" s="334" t="s">
        <v>17</v>
      </c>
      <c r="Q52" s="335" t="s">
        <v>28</v>
      </c>
      <c r="R52" s="333" t="s">
        <v>20</v>
      </c>
      <c r="S52" s="332" t="s">
        <v>27</v>
      </c>
      <c r="T52" s="332" t="s">
        <v>45</v>
      </c>
      <c r="U52" s="319" t="s">
        <v>46</v>
      </c>
      <c r="V52" s="320" t="s">
        <v>34</v>
      </c>
      <c r="W52" s="321"/>
    </row>
    <row r="53" spans="2:23">
      <c r="B53" s="158">
        <v>100.832068697168</v>
      </c>
      <c r="C53" s="159">
        <f t="shared" si="0"/>
        <v>9.9174797554072835E-3</v>
      </c>
      <c r="D53" s="33"/>
      <c r="E53" s="33"/>
      <c r="F53" s="33"/>
      <c r="G53" s="33"/>
      <c r="H53" s="33"/>
      <c r="I53" s="158">
        <v>16443.788380850099</v>
      </c>
      <c r="J53" s="157">
        <f t="shared" si="1"/>
        <v>6.0813237001065246E-5</v>
      </c>
      <c r="K53" s="155"/>
      <c r="M53" s="331"/>
      <c r="N53" s="334"/>
      <c r="O53" s="334"/>
      <c r="P53" s="334"/>
      <c r="Q53" s="335"/>
      <c r="R53" s="333"/>
      <c r="S53" s="332"/>
      <c r="T53" s="332"/>
      <c r="U53" s="319"/>
      <c r="V53" s="322"/>
      <c r="W53" s="323"/>
    </row>
    <row r="54" spans="2:23">
      <c r="B54" s="160">
        <v>26.659847280447501</v>
      </c>
      <c r="C54" s="161">
        <f t="shared" si="0"/>
        <v>3.7509592214858868E-2</v>
      </c>
      <c r="D54" s="36"/>
      <c r="E54" s="36"/>
      <c r="F54" s="36"/>
      <c r="G54" s="36"/>
      <c r="H54" s="36"/>
      <c r="I54" s="160">
        <v>21252.363231757001</v>
      </c>
      <c r="J54" s="161">
        <f t="shared" si="1"/>
        <v>4.7053590656954287E-5</v>
      </c>
      <c r="K54" s="36"/>
      <c r="M54" s="186">
        <v>98</v>
      </c>
      <c r="N54" s="186">
        <v>2</v>
      </c>
      <c r="O54" s="182">
        <f t="shared" ref="O54:O61" si="2">1/M54</f>
        <v>1.020408163265306E-2</v>
      </c>
      <c r="P54" s="182">
        <f t="shared" ref="P54:P61" si="3">1/N54</f>
        <v>0.5</v>
      </c>
      <c r="Q54" s="196">
        <f>M54/(M54+N54)</f>
        <v>0.98</v>
      </c>
      <c r="R54" s="297">
        <f>N54/M54</f>
        <v>2.0408163265306121E-2</v>
      </c>
      <c r="S54" s="297">
        <f>(1-0.98)/0.98</f>
        <v>2.0408163265306142E-2</v>
      </c>
      <c r="T54" s="298">
        <f>O54/P54</f>
        <v>2.0408163265306121E-2</v>
      </c>
      <c r="U54" s="299">
        <f>1-T54</f>
        <v>0.97959183673469385</v>
      </c>
      <c r="V54" s="324" t="s">
        <v>73</v>
      </c>
      <c r="W54" s="325"/>
    </row>
    <row r="55" spans="2:23">
      <c r="B55" s="214">
        <f>AVERAGE(B11:B54)</f>
        <v>54.032509473822842</v>
      </c>
      <c r="C55" s="155"/>
      <c r="D55" s="155"/>
      <c r="E55" s="155"/>
      <c r="F55" s="155"/>
      <c r="G55" s="155"/>
      <c r="H55" s="155"/>
      <c r="I55" s="216">
        <f t="shared" ref="I55" si="4">AVERAGE(I11:I54)</f>
        <v>49174.237056029138</v>
      </c>
      <c r="J55" s="195">
        <f>SUM(J11:J54)</f>
        <v>1.6169353838355689E-3</v>
      </c>
      <c r="K55" s="155"/>
      <c r="M55" s="186">
        <v>980</v>
      </c>
      <c r="N55" s="186">
        <v>20</v>
      </c>
      <c r="O55" s="182">
        <f t="shared" si="2"/>
        <v>1.0204081632653062E-3</v>
      </c>
      <c r="P55" s="182">
        <f t="shared" si="3"/>
        <v>0.05</v>
      </c>
      <c r="Q55" s="196">
        <f t="shared" ref="Q55:Q61" si="5">M55/(M55+N55)</f>
        <v>0.98</v>
      </c>
      <c r="R55" s="297">
        <f t="shared" ref="R55:R57" si="6">N55/M55</f>
        <v>2.0408163265306121E-2</v>
      </c>
      <c r="S55" s="297">
        <f t="shared" ref="S55:S57" si="7">(1-0.98)/0.98</f>
        <v>2.0408163265306142E-2</v>
      </c>
      <c r="T55" s="298">
        <f t="shared" ref="T55:T57" si="8">O55/P55</f>
        <v>2.0408163265306124E-2</v>
      </c>
      <c r="U55" s="299">
        <f t="shared" ref="U55:U57" si="9">1-T55</f>
        <v>0.97959183673469385</v>
      </c>
      <c r="V55" s="326"/>
      <c r="W55" s="327"/>
    </row>
    <row r="56" spans="2:23">
      <c r="B56" s="215" t="s">
        <v>64</v>
      </c>
      <c r="C56" s="213"/>
      <c r="D56" s="213"/>
      <c r="E56" s="213"/>
      <c r="F56" s="213"/>
      <c r="G56" s="213"/>
      <c r="H56" s="213"/>
      <c r="I56" s="215" t="s">
        <v>63</v>
      </c>
      <c r="J56" s="215" t="s">
        <v>6</v>
      </c>
      <c r="K56" s="155"/>
      <c r="M56" s="186">
        <v>9800</v>
      </c>
      <c r="N56" s="186">
        <v>200</v>
      </c>
      <c r="O56" s="182">
        <f t="shared" si="2"/>
        <v>1.0204081632653062E-4</v>
      </c>
      <c r="P56" s="182">
        <f t="shared" si="3"/>
        <v>5.0000000000000001E-3</v>
      </c>
      <c r="Q56" s="196">
        <f t="shared" si="5"/>
        <v>0.98</v>
      </c>
      <c r="R56" s="297">
        <f t="shared" si="6"/>
        <v>2.0408163265306121E-2</v>
      </c>
      <c r="S56" s="297">
        <f t="shared" si="7"/>
        <v>2.0408163265306142E-2</v>
      </c>
      <c r="T56" s="298">
        <f t="shared" si="8"/>
        <v>2.0408163265306124E-2</v>
      </c>
      <c r="U56" s="299">
        <f t="shared" si="9"/>
        <v>0.97959183673469385</v>
      </c>
      <c r="V56" s="326"/>
      <c r="W56" s="327"/>
    </row>
    <row r="57" spans="2:23">
      <c r="B57" s="155"/>
      <c r="C57" s="155"/>
      <c r="D57" s="155"/>
      <c r="E57" s="155"/>
      <c r="F57" s="155"/>
      <c r="G57" s="155"/>
      <c r="H57" s="155"/>
      <c r="I57" s="155"/>
      <c r="J57" s="155"/>
      <c r="K57" s="155"/>
      <c r="M57" s="187">
        <v>98000</v>
      </c>
      <c r="N57" s="187">
        <v>2000</v>
      </c>
      <c r="O57" s="182">
        <f t="shared" si="2"/>
        <v>1.0204081632653061E-5</v>
      </c>
      <c r="P57" s="182">
        <f t="shared" si="3"/>
        <v>5.0000000000000001E-4</v>
      </c>
      <c r="Q57" s="196">
        <f t="shared" si="5"/>
        <v>0.98</v>
      </c>
      <c r="R57" s="297">
        <f t="shared" si="6"/>
        <v>2.0408163265306121E-2</v>
      </c>
      <c r="S57" s="297">
        <f t="shared" si="7"/>
        <v>2.0408163265306142E-2</v>
      </c>
      <c r="T57" s="298">
        <f t="shared" si="8"/>
        <v>2.0408163265306121E-2</v>
      </c>
      <c r="U57" s="299">
        <f t="shared" si="9"/>
        <v>0.97959183673469385</v>
      </c>
      <c r="V57" s="326"/>
      <c r="W57" s="327"/>
    </row>
    <row r="58" spans="2:23">
      <c r="B58" s="155"/>
      <c r="C58" s="155"/>
      <c r="D58" s="155"/>
      <c r="E58" s="155"/>
      <c r="F58" s="155"/>
      <c r="G58" s="155"/>
      <c r="H58" s="155"/>
      <c r="I58" s="155"/>
      <c r="J58" s="155"/>
      <c r="K58" s="155"/>
      <c r="M58" s="188">
        <v>9800</v>
      </c>
      <c r="N58" s="192">
        <v>20</v>
      </c>
      <c r="O58" s="195">
        <f t="shared" si="2"/>
        <v>1.0204081632653062E-4</v>
      </c>
      <c r="P58" s="195">
        <f t="shared" si="3"/>
        <v>0.05</v>
      </c>
      <c r="Q58" s="300">
        <f t="shared" si="5"/>
        <v>0.99796334012219956</v>
      </c>
      <c r="R58" s="169"/>
      <c r="S58" s="169"/>
      <c r="T58" s="169"/>
      <c r="U58" s="184"/>
      <c r="V58" s="328" t="s">
        <v>35</v>
      </c>
      <c r="W58" s="329"/>
    </row>
    <row r="59" spans="2:23">
      <c r="B59" s="155"/>
      <c r="C59" s="155"/>
      <c r="D59" s="155"/>
      <c r="E59" s="155"/>
      <c r="F59" s="155"/>
      <c r="G59" s="155"/>
      <c r="H59" s="155"/>
      <c r="I59" s="155"/>
      <c r="J59" s="33"/>
      <c r="K59" s="33"/>
      <c r="L59" s="31"/>
      <c r="M59" s="189">
        <v>9800</v>
      </c>
      <c r="N59" s="189">
        <v>200</v>
      </c>
      <c r="O59" s="182">
        <f t="shared" si="2"/>
        <v>1.0204081632653062E-4</v>
      </c>
      <c r="P59" s="182">
        <f t="shared" si="3"/>
        <v>5.0000000000000001E-3</v>
      </c>
      <c r="Q59" s="196">
        <f t="shared" si="5"/>
        <v>0.98</v>
      </c>
      <c r="R59" s="33"/>
      <c r="S59" s="33"/>
      <c r="T59" s="33"/>
      <c r="U59" s="173"/>
      <c r="V59" s="337" t="s">
        <v>36</v>
      </c>
      <c r="W59" s="338"/>
    </row>
    <row r="60" spans="2:23">
      <c r="B60" s="155"/>
      <c r="C60" s="155"/>
      <c r="D60" s="155"/>
      <c r="E60" s="155"/>
      <c r="F60" s="155"/>
      <c r="G60" s="155"/>
      <c r="H60" s="155"/>
      <c r="I60" s="155"/>
      <c r="J60" s="33"/>
      <c r="K60" s="33"/>
      <c r="L60" s="31"/>
      <c r="M60" s="190">
        <v>980</v>
      </c>
      <c r="N60" s="193">
        <v>20</v>
      </c>
      <c r="O60" s="182">
        <f t="shared" si="2"/>
        <v>1.0204081632653062E-3</v>
      </c>
      <c r="P60" s="182">
        <f t="shared" si="3"/>
        <v>0.05</v>
      </c>
      <c r="Q60" s="196">
        <f t="shared" si="5"/>
        <v>0.98</v>
      </c>
      <c r="R60" s="33"/>
      <c r="S60" s="33"/>
      <c r="T60" s="33"/>
      <c r="U60" s="173"/>
      <c r="V60" s="309" t="s">
        <v>32</v>
      </c>
      <c r="W60" s="310"/>
    </row>
    <row r="61" spans="2:23" ht="14.25" customHeight="1">
      <c r="B61" s="155"/>
      <c r="C61" s="155"/>
      <c r="D61" s="155"/>
      <c r="E61" s="155"/>
      <c r="F61" s="155"/>
      <c r="G61" s="155"/>
      <c r="H61" s="155"/>
      <c r="I61" s="155"/>
      <c r="J61" s="163"/>
      <c r="K61" s="163"/>
      <c r="L61" s="151"/>
      <c r="M61" s="191">
        <v>980</v>
      </c>
      <c r="N61" s="194">
        <v>200</v>
      </c>
      <c r="O61" s="183">
        <f t="shared" si="2"/>
        <v>1.0204081632653062E-3</v>
      </c>
      <c r="P61" s="183">
        <f t="shared" si="3"/>
        <v>5.0000000000000001E-3</v>
      </c>
      <c r="Q61" s="301">
        <f t="shared" si="5"/>
        <v>0.83050847457627119</v>
      </c>
      <c r="R61" s="36"/>
      <c r="S61" s="36"/>
      <c r="T61" s="36"/>
      <c r="U61" s="185"/>
      <c r="V61" s="311" t="s">
        <v>33</v>
      </c>
      <c r="W61" s="312"/>
    </row>
    <row r="62" spans="2:23" ht="14.25" customHeight="1">
      <c r="B62" s="155"/>
      <c r="C62" s="155"/>
      <c r="D62" s="155"/>
      <c r="E62" s="155"/>
      <c r="F62" s="155"/>
      <c r="G62" s="155"/>
      <c r="H62" s="155"/>
      <c r="I62" s="155"/>
      <c r="J62" s="163"/>
      <c r="K62" s="163"/>
      <c r="L62" s="151"/>
      <c r="M62" s="181"/>
      <c r="N62" s="180"/>
      <c r="O62" s="159"/>
      <c r="P62" s="159"/>
      <c r="Q62" s="159"/>
      <c r="R62" s="33"/>
      <c r="S62" s="33"/>
      <c r="T62" s="33"/>
      <c r="U62" s="173"/>
      <c r="V62" s="313"/>
      <c r="W62" s="313"/>
    </row>
    <row r="63" spans="2:23">
      <c r="B63" s="155"/>
      <c r="C63" s="33"/>
      <c r="D63" s="33"/>
      <c r="E63" s="33"/>
      <c r="F63" s="155"/>
      <c r="G63" s="155"/>
      <c r="H63" s="155"/>
      <c r="I63" s="155"/>
      <c r="J63" s="162"/>
      <c r="K63" s="162"/>
      <c r="L63" s="154"/>
      <c r="M63" s="33"/>
      <c r="N63" s="33"/>
      <c r="O63" s="33"/>
      <c r="P63" s="33"/>
      <c r="Q63" s="33"/>
      <c r="R63" s="33"/>
      <c r="S63" s="155"/>
      <c r="T63" s="155"/>
      <c r="U63" s="155"/>
      <c r="V63" s="155"/>
      <c r="W63" s="155"/>
    </row>
    <row r="64" spans="2:23">
      <c r="B64" s="155"/>
      <c r="C64" s="33"/>
      <c r="D64" s="33"/>
      <c r="E64" s="33"/>
      <c r="F64" s="155"/>
      <c r="G64" s="155"/>
      <c r="H64" s="155"/>
      <c r="I64" s="155"/>
      <c r="J64" s="162"/>
      <c r="K64" s="162"/>
      <c r="L64" s="154"/>
      <c r="M64" s="33"/>
      <c r="N64" s="33"/>
      <c r="O64" s="33"/>
      <c r="P64" s="33"/>
      <c r="Q64" s="33"/>
      <c r="R64" s="33"/>
      <c r="S64" s="155"/>
      <c r="T64" s="155"/>
      <c r="U64" s="155"/>
      <c r="V64" s="155"/>
      <c r="W64" s="155"/>
    </row>
    <row r="65" spans="2:24">
      <c r="B65" s="155"/>
      <c r="C65" s="33"/>
      <c r="D65" s="33"/>
      <c r="E65" s="33"/>
      <c r="F65" s="155"/>
      <c r="G65" s="155"/>
      <c r="H65" s="155"/>
      <c r="I65" s="155"/>
      <c r="J65" s="162"/>
      <c r="K65" s="162"/>
      <c r="L65" s="154"/>
      <c r="M65" s="33"/>
      <c r="N65" s="33"/>
      <c r="O65" s="33"/>
      <c r="P65" s="33"/>
      <c r="Q65" s="33"/>
      <c r="R65" s="33"/>
      <c r="S65" s="155"/>
      <c r="T65" s="155"/>
      <c r="U65" s="155"/>
      <c r="V65" s="155"/>
      <c r="W65" s="155"/>
    </row>
    <row r="66" spans="2:24">
      <c r="B66" s="155"/>
      <c r="C66" s="33"/>
      <c r="D66" s="33"/>
      <c r="E66" s="33"/>
      <c r="F66" s="155"/>
      <c r="G66" s="155"/>
      <c r="H66" s="155"/>
      <c r="I66" s="155"/>
      <c r="J66" s="162"/>
      <c r="K66" s="162"/>
      <c r="L66" s="154"/>
      <c r="M66" s="33"/>
      <c r="N66" s="33"/>
      <c r="O66" s="33"/>
      <c r="P66" s="33"/>
      <c r="Q66" s="33"/>
      <c r="R66" s="33"/>
      <c r="S66" s="155"/>
      <c r="T66" s="155"/>
      <c r="U66" s="155"/>
      <c r="V66" s="155"/>
      <c r="W66" s="155"/>
    </row>
    <row r="67" spans="2:24">
      <c r="B67" s="155"/>
      <c r="C67" s="170"/>
      <c r="D67" s="170"/>
      <c r="E67" s="170"/>
      <c r="F67" s="155"/>
      <c r="G67" s="155"/>
      <c r="H67" s="155"/>
      <c r="I67" s="155"/>
      <c r="J67" s="33"/>
      <c r="K67" s="33"/>
      <c r="L67" s="31"/>
      <c r="M67" s="33"/>
      <c r="N67" s="33"/>
      <c r="O67" s="33"/>
      <c r="P67" s="33"/>
      <c r="Q67" s="33"/>
      <c r="R67" s="33"/>
      <c r="S67" s="155"/>
      <c r="T67" s="155"/>
      <c r="U67" s="155"/>
      <c r="V67" s="155"/>
      <c r="W67" s="155"/>
    </row>
    <row r="68" spans="2:24">
      <c r="B68" s="155"/>
      <c r="C68" s="63"/>
      <c r="D68" s="158"/>
      <c r="E68" s="33"/>
      <c r="F68" s="155"/>
      <c r="G68" s="155"/>
      <c r="H68" s="155"/>
      <c r="I68" s="155"/>
      <c r="J68" s="33"/>
      <c r="K68" s="33"/>
      <c r="L68" s="31"/>
      <c r="M68" s="31"/>
      <c r="N68" s="33"/>
      <c r="O68" s="33"/>
      <c r="P68" s="33"/>
      <c r="Q68" s="33"/>
      <c r="R68" s="33"/>
    </row>
    <row r="69" spans="2:24">
      <c r="B69" s="155"/>
      <c r="C69" s="63"/>
      <c r="D69" s="158"/>
      <c r="E69" s="33"/>
      <c r="F69" s="155"/>
      <c r="G69" s="155"/>
      <c r="H69" s="155"/>
      <c r="I69" s="155"/>
      <c r="J69" s="155"/>
      <c r="K69" s="155"/>
      <c r="N69" s="33"/>
      <c r="O69" s="33"/>
      <c r="P69" s="33"/>
      <c r="Q69" s="33"/>
      <c r="R69" s="33"/>
    </row>
    <row r="70" spans="2:24">
      <c r="B70" s="155"/>
      <c r="C70" s="63"/>
      <c r="D70" s="158"/>
      <c r="E70" s="33"/>
      <c r="F70" s="155"/>
      <c r="G70" s="155"/>
      <c r="H70" s="155"/>
      <c r="I70" s="155"/>
      <c r="J70" s="155"/>
      <c r="K70" s="155"/>
      <c r="N70" s="59"/>
      <c r="O70" s="59"/>
      <c r="P70" s="59"/>
      <c r="Q70" s="59"/>
      <c r="R70" s="59"/>
      <c r="S70" s="73"/>
      <c r="T70" s="73"/>
      <c r="U70" s="73"/>
      <c r="V70" s="73"/>
    </row>
    <row r="71" spans="2:24">
      <c r="B71" s="155"/>
      <c r="C71" s="63"/>
      <c r="D71" s="158"/>
      <c r="E71" s="33"/>
      <c r="F71" s="155"/>
      <c r="G71" s="155"/>
      <c r="H71" s="155"/>
      <c r="I71" s="155"/>
      <c r="J71" s="155"/>
      <c r="K71" s="155"/>
      <c r="N71" s="59"/>
      <c r="O71" s="59"/>
      <c r="P71" s="59"/>
      <c r="Q71" s="59"/>
      <c r="R71" s="59"/>
      <c r="S71" s="73"/>
      <c r="T71" s="73"/>
      <c r="U71" s="73"/>
      <c r="V71" s="73"/>
    </row>
    <row r="72" spans="2:24">
      <c r="B72" s="155"/>
      <c r="C72" s="63"/>
      <c r="D72" s="158"/>
      <c r="E72" s="33"/>
      <c r="F72" s="155"/>
      <c r="G72" s="155"/>
      <c r="H72" s="155"/>
      <c r="I72" s="155"/>
      <c r="J72" s="155"/>
      <c r="K72" s="155"/>
      <c r="N72" s="59"/>
      <c r="O72" s="59"/>
      <c r="P72" s="59"/>
      <c r="Q72" s="59"/>
      <c r="R72" s="59"/>
      <c r="S72" s="59"/>
      <c r="T72" s="59"/>
      <c r="U72" s="59"/>
      <c r="V72" s="59"/>
      <c r="W72" s="155"/>
      <c r="X72" s="155"/>
    </row>
    <row r="73" spans="2:24">
      <c r="B73" s="155"/>
      <c r="C73" s="63"/>
      <c r="D73" s="158"/>
      <c r="E73" s="33"/>
      <c r="F73" s="155"/>
      <c r="G73" s="155"/>
      <c r="H73" s="155"/>
      <c r="I73" s="155"/>
      <c r="J73" s="155"/>
      <c r="K73" s="155"/>
      <c r="N73" s="174"/>
      <c r="O73" s="174"/>
      <c r="P73" s="175"/>
      <c r="Q73" s="175"/>
      <c r="R73" s="174"/>
      <c r="S73" s="174"/>
      <c r="T73" s="174"/>
      <c r="U73" s="174"/>
      <c r="V73" s="174"/>
      <c r="W73" s="155"/>
      <c r="X73" s="155"/>
    </row>
    <row r="74" spans="2:24">
      <c r="B74" s="155"/>
      <c r="C74" s="63"/>
      <c r="D74" s="158"/>
      <c r="E74" s="33"/>
      <c r="F74" s="155"/>
      <c r="G74" s="155"/>
      <c r="H74" s="155"/>
      <c r="I74" s="155"/>
      <c r="J74" s="155"/>
      <c r="K74" s="155"/>
      <c r="N74" s="176"/>
      <c r="O74" s="176"/>
      <c r="P74" s="177"/>
      <c r="Q74" s="177"/>
      <c r="R74" s="177"/>
      <c r="S74" s="59"/>
      <c r="T74" s="59"/>
      <c r="U74" s="59"/>
      <c r="V74" s="178"/>
      <c r="W74" s="155"/>
      <c r="X74" s="155"/>
    </row>
    <row r="75" spans="2:24">
      <c r="B75" s="155"/>
      <c r="C75" s="63"/>
      <c r="D75" s="158"/>
      <c r="E75" s="33"/>
      <c r="F75" s="155"/>
      <c r="G75" s="155"/>
      <c r="H75" s="155"/>
      <c r="I75" s="155"/>
      <c r="J75" s="155"/>
      <c r="K75" s="155"/>
      <c r="N75" s="176"/>
      <c r="O75" s="176"/>
      <c r="P75" s="177"/>
      <c r="Q75" s="177"/>
      <c r="R75" s="177"/>
      <c r="S75" s="59"/>
      <c r="T75" s="59"/>
      <c r="U75" s="59"/>
      <c r="V75" s="178"/>
      <c r="W75" s="155"/>
      <c r="X75" s="155"/>
    </row>
    <row r="76" spans="2:24">
      <c r="B76" s="155"/>
      <c r="C76" s="63"/>
      <c r="D76" s="158"/>
      <c r="E76" s="33"/>
      <c r="F76" s="155"/>
      <c r="G76" s="155"/>
      <c r="H76" s="155"/>
      <c r="I76" s="155"/>
      <c r="J76" s="155"/>
      <c r="K76" s="155"/>
      <c r="N76" s="176"/>
      <c r="O76" s="176"/>
      <c r="P76" s="177"/>
      <c r="Q76" s="177"/>
      <c r="R76" s="177"/>
      <c r="S76" s="59"/>
      <c r="T76" s="59"/>
      <c r="U76" s="59"/>
      <c r="V76" s="178"/>
      <c r="W76" s="155"/>
      <c r="X76" s="155"/>
    </row>
    <row r="77" spans="2:24">
      <c r="B77" s="155"/>
      <c r="C77" s="63"/>
      <c r="D77" s="158"/>
      <c r="E77" s="33"/>
      <c r="F77" s="155"/>
      <c r="G77" s="155"/>
      <c r="H77" s="155"/>
      <c r="I77" s="155"/>
      <c r="J77" s="155"/>
      <c r="K77" s="155"/>
      <c r="N77" s="59"/>
      <c r="O77" s="59"/>
      <c r="P77" s="177"/>
      <c r="Q77" s="177"/>
      <c r="R77" s="177"/>
      <c r="S77" s="59"/>
      <c r="T77" s="59"/>
      <c r="U77" s="59"/>
      <c r="V77" s="178"/>
      <c r="W77" s="155"/>
      <c r="X77" s="155"/>
    </row>
    <row r="78" spans="2:24">
      <c r="B78" s="155"/>
      <c r="C78" s="63"/>
      <c r="D78" s="158"/>
      <c r="E78" s="33"/>
      <c r="F78" s="155"/>
      <c r="G78" s="155"/>
      <c r="H78" s="155"/>
      <c r="I78" s="155"/>
      <c r="J78" s="155"/>
      <c r="K78" s="155"/>
      <c r="N78" s="59"/>
      <c r="O78" s="179"/>
      <c r="P78" s="179"/>
      <c r="Q78" s="179"/>
      <c r="R78" s="179"/>
      <c r="S78" s="59"/>
      <c r="T78" s="59"/>
      <c r="U78" s="59"/>
      <c r="V78" s="59"/>
      <c r="W78" s="155"/>
      <c r="X78" s="155"/>
    </row>
    <row r="79" spans="2:24">
      <c r="B79" s="155"/>
      <c r="C79" s="63"/>
      <c r="D79" s="158"/>
      <c r="E79" s="33"/>
      <c r="F79" s="155"/>
      <c r="G79" s="155"/>
      <c r="H79" s="155"/>
      <c r="I79" s="155"/>
      <c r="J79" s="155"/>
      <c r="K79" s="155"/>
      <c r="N79" s="59"/>
      <c r="O79" s="179"/>
      <c r="P79" s="179"/>
      <c r="Q79" s="179"/>
      <c r="R79" s="179"/>
      <c r="S79" s="59"/>
      <c r="T79" s="59"/>
      <c r="U79" s="59"/>
      <c r="V79" s="59"/>
      <c r="W79" s="155"/>
      <c r="X79" s="155"/>
    </row>
    <row r="80" spans="2:24">
      <c r="B80" s="155"/>
      <c r="C80" s="63"/>
      <c r="D80" s="158"/>
      <c r="E80" s="33"/>
      <c r="F80" s="155"/>
      <c r="G80" s="155"/>
      <c r="H80" s="155"/>
      <c r="I80" s="155"/>
      <c r="J80" s="155"/>
      <c r="K80" s="155"/>
    </row>
    <row r="81" spans="2:11">
      <c r="B81" s="155"/>
      <c r="C81" s="63"/>
      <c r="D81" s="158"/>
      <c r="E81" s="33"/>
      <c r="F81" s="155"/>
      <c r="G81" s="155"/>
      <c r="H81" s="155"/>
      <c r="I81" s="155"/>
      <c r="J81" s="155"/>
      <c r="K81" s="155"/>
    </row>
    <row r="82" spans="2:11">
      <c r="B82" s="155"/>
      <c r="C82" s="63"/>
      <c r="D82" s="158"/>
      <c r="E82" s="33"/>
      <c r="F82" s="155"/>
      <c r="G82" s="155"/>
      <c r="H82" s="155"/>
      <c r="I82" s="155"/>
      <c r="J82" s="155"/>
      <c r="K82" s="155"/>
    </row>
    <row r="83" spans="2:11">
      <c r="B83" s="155"/>
      <c r="C83" s="63"/>
      <c r="D83" s="158"/>
      <c r="E83" s="33"/>
      <c r="F83" s="155"/>
      <c r="G83" s="155"/>
      <c r="H83" s="155"/>
      <c r="I83" s="155"/>
      <c r="J83" s="155"/>
      <c r="K83" s="155"/>
    </row>
    <row r="84" spans="2:11">
      <c r="B84" s="155"/>
      <c r="C84" s="63"/>
      <c r="D84" s="158"/>
      <c r="E84" s="33"/>
      <c r="F84" s="155"/>
      <c r="G84" s="155"/>
      <c r="H84" s="155"/>
      <c r="I84" s="155"/>
      <c r="J84" s="155"/>
      <c r="K84" s="155"/>
    </row>
    <row r="85" spans="2:11">
      <c r="B85" s="155"/>
      <c r="C85" s="63"/>
      <c r="D85" s="158"/>
      <c r="E85" s="33"/>
      <c r="F85" s="155"/>
      <c r="G85" s="155"/>
      <c r="H85" s="155"/>
      <c r="I85" s="155"/>
      <c r="J85" s="155"/>
      <c r="K85" s="155"/>
    </row>
    <row r="86" spans="2:11">
      <c r="B86" s="155"/>
      <c r="C86" s="63"/>
      <c r="D86" s="158"/>
      <c r="E86" s="33"/>
      <c r="F86" s="155"/>
      <c r="G86" s="155"/>
      <c r="H86" s="155"/>
      <c r="I86" s="155"/>
      <c r="J86" s="155"/>
      <c r="K86" s="155"/>
    </row>
    <row r="87" spans="2:11">
      <c r="B87" s="155"/>
      <c r="C87" s="63"/>
      <c r="D87" s="158"/>
      <c r="E87" s="33"/>
      <c r="F87" s="155"/>
      <c r="G87" s="155"/>
      <c r="H87" s="155"/>
      <c r="I87" s="155"/>
      <c r="J87" s="155"/>
      <c r="K87" s="155"/>
    </row>
    <row r="88" spans="2:11">
      <c r="B88" s="155"/>
      <c r="C88" s="63"/>
      <c r="D88" s="158"/>
      <c r="E88" s="33"/>
      <c r="F88" s="155"/>
      <c r="G88" s="155"/>
      <c r="H88" s="155"/>
      <c r="I88" s="155"/>
      <c r="J88" s="155"/>
      <c r="K88" s="155"/>
    </row>
    <row r="89" spans="2:11">
      <c r="B89" s="155"/>
      <c r="C89" s="63"/>
      <c r="D89" s="158"/>
      <c r="E89" s="33"/>
      <c r="F89" s="155"/>
      <c r="G89" s="155"/>
      <c r="H89" s="155"/>
      <c r="I89" s="155"/>
      <c r="J89" s="155"/>
      <c r="K89" s="155"/>
    </row>
    <row r="90" spans="2:11">
      <c r="B90" s="155"/>
      <c r="C90" s="63"/>
      <c r="D90" s="158"/>
      <c r="E90" s="33"/>
      <c r="F90" s="155"/>
      <c r="G90" s="155"/>
      <c r="H90" s="155"/>
      <c r="I90" s="155"/>
      <c r="J90" s="155"/>
      <c r="K90" s="155"/>
    </row>
    <row r="91" spans="2:11">
      <c r="B91" s="155"/>
      <c r="C91" s="63"/>
      <c r="D91" s="158"/>
      <c r="E91" s="33"/>
      <c r="F91" s="155"/>
      <c r="G91" s="155"/>
      <c r="H91" s="155"/>
      <c r="I91" s="155"/>
      <c r="J91" s="155"/>
      <c r="K91" s="155"/>
    </row>
    <row r="92" spans="2:11">
      <c r="B92" s="155"/>
      <c r="C92" s="63"/>
      <c r="D92" s="158"/>
      <c r="E92" s="33"/>
      <c r="F92" s="155"/>
      <c r="G92" s="155"/>
      <c r="H92" s="155"/>
      <c r="I92" s="155"/>
      <c r="J92" s="155"/>
      <c r="K92" s="155"/>
    </row>
    <row r="93" spans="2:11">
      <c r="B93" s="155"/>
      <c r="C93" s="63"/>
      <c r="D93" s="158"/>
      <c r="E93" s="33"/>
      <c r="F93" s="155"/>
      <c r="G93" s="155"/>
      <c r="H93" s="155"/>
      <c r="I93" s="155"/>
      <c r="J93" s="155"/>
      <c r="K93" s="155"/>
    </row>
    <row r="94" spans="2:11">
      <c r="B94" s="155"/>
      <c r="C94" s="63"/>
      <c r="D94" s="158"/>
      <c r="E94" s="33"/>
      <c r="F94" s="155"/>
      <c r="G94" s="155"/>
      <c r="H94" s="155"/>
      <c r="I94" s="155"/>
      <c r="J94" s="155"/>
      <c r="K94" s="155"/>
    </row>
    <row r="95" spans="2:11">
      <c r="B95" s="155"/>
      <c r="C95" s="63"/>
      <c r="D95" s="158"/>
      <c r="E95" s="33"/>
      <c r="F95" s="155"/>
      <c r="G95" s="155"/>
      <c r="H95" s="155"/>
      <c r="I95" s="155"/>
      <c r="J95" s="155"/>
      <c r="K95" s="155"/>
    </row>
    <row r="96" spans="2:11">
      <c r="B96" s="155"/>
      <c r="C96" s="63"/>
      <c r="D96" s="158"/>
      <c r="E96" s="33"/>
      <c r="F96" s="155"/>
      <c r="G96" s="155"/>
      <c r="H96" s="155"/>
      <c r="I96" s="155"/>
      <c r="J96" s="155"/>
      <c r="K96" s="155"/>
    </row>
    <row r="97" spans="2:11">
      <c r="B97" s="155"/>
      <c r="C97" s="63"/>
      <c r="D97" s="158"/>
      <c r="E97" s="33"/>
      <c r="F97" s="155"/>
      <c r="G97" s="155"/>
      <c r="H97" s="155"/>
      <c r="I97" s="155"/>
      <c r="J97" s="155"/>
      <c r="K97" s="155"/>
    </row>
    <row r="98" spans="2:11">
      <c r="B98" s="155"/>
      <c r="C98" s="63"/>
      <c r="D98" s="158"/>
      <c r="E98" s="33"/>
      <c r="F98" s="155"/>
      <c r="G98" s="155"/>
      <c r="H98" s="155"/>
      <c r="I98" s="155"/>
      <c r="J98" s="155"/>
      <c r="K98" s="155"/>
    </row>
    <row r="99" spans="2:11">
      <c r="B99" s="155"/>
      <c r="C99" s="63"/>
      <c r="D99" s="158"/>
      <c r="E99" s="33"/>
      <c r="F99" s="155"/>
      <c r="G99" s="155"/>
      <c r="H99" s="155"/>
      <c r="I99" s="155"/>
      <c r="J99" s="155"/>
      <c r="K99" s="155"/>
    </row>
    <row r="100" spans="2:11">
      <c r="B100" s="155"/>
      <c r="C100" s="63"/>
      <c r="D100" s="158"/>
      <c r="E100" s="33"/>
      <c r="F100" s="155"/>
      <c r="G100" s="155"/>
      <c r="H100" s="155"/>
      <c r="I100" s="155"/>
      <c r="J100" s="155"/>
      <c r="K100" s="155"/>
    </row>
    <row r="101" spans="2:11">
      <c r="B101" s="155"/>
      <c r="C101" s="63"/>
      <c r="D101" s="158"/>
      <c r="E101" s="33"/>
      <c r="F101" s="155"/>
      <c r="G101" s="155"/>
      <c r="H101" s="155"/>
      <c r="I101" s="155"/>
      <c r="J101" s="155"/>
      <c r="K101" s="155"/>
    </row>
    <row r="102" spans="2:11">
      <c r="B102" s="155"/>
      <c r="C102" s="63"/>
      <c r="D102" s="158"/>
      <c r="E102" s="33"/>
      <c r="F102" s="155"/>
      <c r="G102" s="155"/>
      <c r="H102" s="155"/>
      <c r="I102" s="155"/>
      <c r="J102" s="155"/>
      <c r="K102" s="155"/>
    </row>
    <row r="103" spans="2:11">
      <c r="B103" s="155"/>
      <c r="C103" s="63"/>
      <c r="D103" s="158"/>
      <c r="E103" s="33"/>
      <c r="F103" s="155"/>
      <c r="G103" s="155"/>
      <c r="H103" s="155"/>
      <c r="I103" s="155"/>
      <c r="J103" s="155"/>
      <c r="K103" s="155"/>
    </row>
    <row r="104" spans="2:11">
      <c r="B104" s="155"/>
      <c r="C104" s="63"/>
      <c r="D104" s="158"/>
      <c r="E104" s="33"/>
      <c r="F104" s="155"/>
      <c r="G104" s="155"/>
      <c r="H104" s="155"/>
      <c r="I104" s="155"/>
      <c r="J104" s="155"/>
      <c r="K104" s="155"/>
    </row>
    <row r="105" spans="2:11">
      <c r="B105" s="155"/>
      <c r="C105" s="63"/>
      <c r="D105" s="158"/>
      <c r="E105" s="33"/>
      <c r="F105" s="155"/>
      <c r="G105" s="155"/>
      <c r="H105" s="155"/>
      <c r="I105" s="155"/>
      <c r="J105" s="155"/>
      <c r="K105" s="155"/>
    </row>
    <row r="106" spans="2:11">
      <c r="B106" s="155"/>
      <c r="C106" s="63"/>
      <c r="D106" s="158"/>
      <c r="E106" s="33"/>
      <c r="F106" s="155"/>
      <c r="G106" s="155"/>
      <c r="H106" s="155"/>
      <c r="I106" s="155"/>
      <c r="J106" s="155"/>
      <c r="K106" s="155"/>
    </row>
    <row r="107" spans="2:11">
      <c r="B107" s="155"/>
      <c r="C107" s="63"/>
      <c r="D107" s="158"/>
      <c r="E107" s="33"/>
      <c r="F107" s="155"/>
      <c r="G107" s="155"/>
      <c r="H107" s="155"/>
      <c r="I107" s="155"/>
      <c r="J107" s="155"/>
      <c r="K107" s="155"/>
    </row>
    <row r="108" spans="2:11">
      <c r="B108" s="155"/>
      <c r="C108" s="63"/>
      <c r="D108" s="158"/>
      <c r="E108" s="33"/>
      <c r="F108" s="155"/>
      <c r="G108" s="155"/>
      <c r="H108" s="155"/>
      <c r="I108" s="155"/>
      <c r="J108" s="155"/>
      <c r="K108" s="155"/>
    </row>
    <row r="109" spans="2:11">
      <c r="B109" s="155"/>
      <c r="C109" s="63"/>
      <c r="D109" s="158"/>
      <c r="E109" s="33"/>
      <c r="F109" s="155"/>
      <c r="G109" s="155"/>
      <c r="H109" s="155"/>
      <c r="I109" s="155"/>
      <c r="J109" s="155"/>
      <c r="K109" s="155"/>
    </row>
    <row r="110" spans="2:11">
      <c r="B110" s="33"/>
      <c r="C110" s="63"/>
      <c r="D110" s="158"/>
      <c r="E110" s="33"/>
      <c r="F110" s="33"/>
      <c r="G110" s="33"/>
      <c r="H110" s="155"/>
      <c r="I110" s="155"/>
      <c r="J110" s="155"/>
      <c r="K110" s="155"/>
    </row>
    <row r="111" spans="2:11">
      <c r="B111" s="33"/>
      <c r="C111" s="63"/>
      <c r="D111" s="158"/>
      <c r="E111" s="33"/>
      <c r="F111" s="33"/>
      <c r="G111" s="33"/>
      <c r="H111" s="155"/>
      <c r="I111" s="155"/>
      <c r="J111" s="155"/>
      <c r="K111" s="155"/>
    </row>
    <row r="112" spans="2:11">
      <c r="B112" s="33"/>
      <c r="C112" s="33"/>
      <c r="D112" s="158"/>
      <c r="E112" s="33"/>
      <c r="F112" s="33"/>
      <c r="G112" s="33"/>
      <c r="H112" s="155"/>
      <c r="I112" s="155"/>
      <c r="J112" s="155"/>
      <c r="K112" s="155"/>
    </row>
    <row r="113" spans="2:11">
      <c r="B113" s="33"/>
      <c r="C113" s="63"/>
      <c r="D113" s="171"/>
      <c r="E113" s="171"/>
      <c r="F113" s="171"/>
      <c r="G113" s="33"/>
      <c r="H113" s="155"/>
      <c r="I113" s="155"/>
      <c r="J113" s="155"/>
      <c r="K113" s="155"/>
    </row>
    <row r="114" spans="2:11">
      <c r="B114" s="155"/>
      <c r="C114" s="33"/>
      <c r="D114" s="33"/>
      <c r="E114" s="33"/>
      <c r="F114" s="155"/>
      <c r="G114" s="155"/>
      <c r="H114" s="155"/>
      <c r="I114" s="155"/>
      <c r="J114" s="155"/>
      <c r="K114" s="155"/>
    </row>
    <row r="115" spans="2:11">
      <c r="B115" s="155"/>
      <c r="C115" s="33"/>
      <c r="D115" s="33"/>
      <c r="E115" s="33"/>
      <c r="F115" s="155"/>
      <c r="G115" s="155"/>
      <c r="H115" s="155"/>
      <c r="I115" s="155"/>
      <c r="J115" s="155"/>
      <c r="K115" s="155"/>
    </row>
  </sheetData>
  <mergeCells count="21">
    <mergeCell ref="Q52:Q53"/>
    <mergeCell ref="A1:W1"/>
    <mergeCell ref="V59:W59"/>
    <mergeCell ref="M49:W50"/>
    <mergeCell ref="L10:W11"/>
    <mergeCell ref="V60:W60"/>
    <mergeCell ref="V61:W61"/>
    <mergeCell ref="V62:W62"/>
    <mergeCell ref="M51:N51"/>
    <mergeCell ref="O51:W51"/>
    <mergeCell ref="U52:U53"/>
    <mergeCell ref="V52:W53"/>
    <mergeCell ref="V54:W57"/>
    <mergeCell ref="V58:W58"/>
    <mergeCell ref="M52:M53"/>
    <mergeCell ref="S52:S53"/>
    <mergeCell ref="T52:T53"/>
    <mergeCell ref="R52:R53"/>
    <mergeCell ref="N52:N53"/>
    <mergeCell ref="O52:O53"/>
    <mergeCell ref="P52:P53"/>
  </mergeCells>
  <printOptions horizontalCentered="1" verticalCentered="1"/>
  <pageMargins left="0.45" right="0.45" top="0.5" bottom="0.5" header="0.3" footer="0.3"/>
  <pageSetup paperSize="3" scale="80" orientation="landscape" r:id="rId1"/>
  <headerFooter>
    <oddFooter>&amp;L170310 Tim.Adams@NASA.gov</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A5207"/>
  <sheetViews>
    <sheetView zoomScaleNormal="100" zoomScalePageLayoutView="80" workbookViewId="0">
      <selection activeCell="Z6" sqref="Z6"/>
    </sheetView>
  </sheetViews>
  <sheetFormatPr defaultRowHeight="14.25"/>
  <cols>
    <col min="1" max="1" width="8.7109375" style="42" customWidth="1"/>
    <col min="2" max="2" width="25.7109375" style="27" customWidth="1"/>
    <col min="3" max="8" width="10.7109375" style="27" customWidth="1"/>
    <col min="9" max="9" width="10.7109375" style="45" hidden="1" customWidth="1"/>
    <col min="10" max="10" width="10.7109375" style="27" customWidth="1"/>
    <col min="11" max="11" width="10.7109375" style="45" hidden="1" customWidth="1"/>
    <col min="12" max="12" width="12.7109375" style="45" customWidth="1"/>
    <col min="13" max="14" width="12.7109375" style="27" customWidth="1"/>
    <col min="15" max="15" width="0" style="45" hidden="1" customWidth="1"/>
    <col min="16" max="16" width="3.85546875" style="45" hidden="1" customWidth="1"/>
    <col min="17" max="17" width="3.5703125" style="45" customWidth="1"/>
    <col min="18" max="26" width="12.7109375" style="27" customWidth="1"/>
    <col min="27" max="16384" width="9.140625" style="27"/>
  </cols>
  <sheetData>
    <row r="1" spans="1:27" ht="30" customHeight="1">
      <c r="A1" s="355" t="s">
        <v>71</v>
      </c>
      <c r="B1" s="355"/>
      <c r="C1" s="355"/>
      <c r="D1" s="355"/>
      <c r="E1" s="355"/>
      <c r="F1" s="355"/>
      <c r="G1" s="355"/>
      <c r="H1" s="355"/>
      <c r="I1" s="355"/>
      <c r="J1" s="355"/>
      <c r="K1" s="355"/>
      <c r="L1" s="355"/>
      <c r="M1" s="355"/>
      <c r="N1" s="355"/>
      <c r="O1" s="355"/>
      <c r="P1" s="355"/>
      <c r="Q1" s="355"/>
      <c r="R1" s="355"/>
      <c r="S1" s="355"/>
      <c r="T1" s="355"/>
      <c r="U1" s="355"/>
      <c r="V1" s="355"/>
      <c r="W1" s="355"/>
      <c r="X1" s="355"/>
      <c r="Y1" s="355"/>
      <c r="Z1" s="172"/>
    </row>
    <row r="2" spans="1:27">
      <c r="B2" s="8"/>
      <c r="C2" s="8"/>
      <c r="D2" s="8"/>
      <c r="E2" s="28"/>
      <c r="F2" s="8"/>
      <c r="G2" s="29"/>
      <c r="H2" s="8"/>
      <c r="I2" s="8"/>
      <c r="J2" s="8"/>
      <c r="K2" s="8"/>
      <c r="L2" s="30"/>
      <c r="M2" s="8"/>
      <c r="N2" s="8"/>
      <c r="O2" s="8"/>
      <c r="P2" s="8"/>
      <c r="Q2" s="8"/>
      <c r="R2" s="16"/>
      <c r="S2" s="8"/>
      <c r="T2" s="8"/>
    </row>
    <row r="3" spans="1:27" ht="24.95" customHeight="1">
      <c r="A3" s="356" t="s">
        <v>19</v>
      </c>
      <c r="B3" s="357"/>
      <c r="C3" s="357"/>
      <c r="D3" s="357"/>
      <c r="E3" s="357"/>
      <c r="F3" s="357"/>
      <c r="G3" s="357"/>
      <c r="H3" s="357"/>
      <c r="I3" s="357"/>
      <c r="J3" s="357"/>
      <c r="K3" s="357"/>
      <c r="L3" s="357"/>
      <c r="M3" s="357"/>
      <c r="N3" s="358"/>
      <c r="O3" s="99"/>
      <c r="P3" s="99"/>
      <c r="Q3" s="99"/>
      <c r="R3" s="379" t="s">
        <v>38</v>
      </c>
      <c r="S3" s="380"/>
      <c r="T3" s="380"/>
      <c r="U3" s="380"/>
      <c r="V3" s="380"/>
      <c r="W3" s="380"/>
      <c r="X3" s="380"/>
      <c r="Y3" s="380"/>
      <c r="Z3" s="43"/>
    </row>
    <row r="4" spans="1:27" ht="75" customHeight="1">
      <c r="A4" s="219" t="s">
        <v>47</v>
      </c>
      <c r="B4" s="198" t="s">
        <v>5</v>
      </c>
      <c r="C4" s="14" t="s">
        <v>21</v>
      </c>
      <c r="D4" s="14" t="s">
        <v>50</v>
      </c>
      <c r="E4" s="19" t="s">
        <v>57</v>
      </c>
      <c r="F4" s="14" t="s">
        <v>51</v>
      </c>
      <c r="G4" s="127" t="s">
        <v>58</v>
      </c>
      <c r="H4" s="14" t="s">
        <v>48</v>
      </c>
      <c r="I4" s="127" t="s">
        <v>0</v>
      </c>
      <c r="J4" s="217" t="s">
        <v>49</v>
      </c>
      <c r="K4" s="15" t="s">
        <v>1</v>
      </c>
      <c r="L4" s="107" t="s">
        <v>54</v>
      </c>
      <c r="M4" s="109" t="s">
        <v>75</v>
      </c>
      <c r="N4" s="108" t="s">
        <v>76</v>
      </c>
      <c r="O4" s="46" t="s">
        <v>2</v>
      </c>
      <c r="P4" s="47" t="s">
        <v>3</v>
      </c>
      <c r="Q4" s="47"/>
      <c r="R4" s="87"/>
      <c r="S4" s="95" t="s">
        <v>37</v>
      </c>
      <c r="T4" s="93" t="s">
        <v>66</v>
      </c>
      <c r="U4" s="94" t="s">
        <v>67</v>
      </c>
      <c r="V4" s="97" t="s">
        <v>44</v>
      </c>
      <c r="W4" s="88"/>
      <c r="X4" s="88"/>
      <c r="Y4" s="74"/>
      <c r="Z4" s="88"/>
    </row>
    <row r="5" spans="1:27" ht="15" customHeight="1">
      <c r="A5" s="220">
        <v>1</v>
      </c>
      <c r="B5" s="202" t="s">
        <v>22</v>
      </c>
      <c r="C5" s="203">
        <v>1</v>
      </c>
      <c r="D5" s="204">
        <v>2.2974759901533748E-5</v>
      </c>
      <c r="E5" s="138">
        <f>1/D5</f>
        <v>43526.026138503497</v>
      </c>
      <c r="F5" s="205">
        <v>5.0441870887240815E-2</v>
      </c>
      <c r="G5" s="137">
        <f>1/F5</f>
        <v>19.824799961036899</v>
      </c>
      <c r="H5" s="207">
        <v>24</v>
      </c>
      <c r="I5" s="48">
        <f>C5*D5*H5</f>
        <v>5.5139423763680994E-4</v>
      </c>
      <c r="J5" s="218">
        <f t="shared" ref="J5:J48" si="0">(EXP(-D5*H5))^C5</f>
        <v>0.99944875775222908</v>
      </c>
      <c r="K5" s="50">
        <f>(D5+F5)*H5</f>
        <v>1.2111562955314163</v>
      </c>
      <c r="L5" s="51">
        <f t="shared" ref="L5:L48" si="1">((F5/(F5+D5))+(D5/(F5+D5))*EXP(-(D5+F5)*H5))^C5</f>
        <v>0.99968033854039262</v>
      </c>
      <c r="M5" s="110">
        <f t="shared" ref="M5:M48" si="2">((F5/(F5+D5))+(D5/(((F5+D5)^2)*H5))*(1-EXP(-(D5+F5)*H5)))^C5</f>
        <v>0.99980866814722058</v>
      </c>
      <c r="N5" s="18">
        <f t="shared" ref="N5:N48" si="3">(F5/(F5+D5))^C5</f>
        <v>0.99954473733929206</v>
      </c>
      <c r="O5" s="83">
        <f>D5*G5</f>
        <v>4.5547001920075836E-4</v>
      </c>
      <c r="P5" s="83">
        <f>D5/F5</f>
        <v>4.5547001920075836E-4</v>
      </c>
      <c r="Q5" s="3"/>
      <c r="R5" s="76"/>
      <c r="S5" s="209">
        <v>0.98</v>
      </c>
      <c r="T5" s="210">
        <v>24</v>
      </c>
      <c r="U5" s="211">
        <v>44</v>
      </c>
      <c r="V5" s="70">
        <f>S5^(1/U5)</f>
        <v>0.99954095295531531</v>
      </c>
      <c r="W5" s="58"/>
      <c r="X5" s="58"/>
      <c r="Y5" s="75"/>
      <c r="Z5" s="58"/>
    </row>
    <row r="6" spans="1:27">
      <c r="A6" s="220">
        <v>2</v>
      </c>
      <c r="B6" s="202" t="s">
        <v>23</v>
      </c>
      <c r="C6" s="203">
        <v>1</v>
      </c>
      <c r="D6" s="204">
        <v>1.701402363929235E-5</v>
      </c>
      <c r="E6" s="138">
        <f t="shared" ref="E6:E48" si="4">1/D6</f>
        <v>58775.044704333806</v>
      </c>
      <c r="F6" s="205">
        <v>2.0456676970388107E-2</v>
      </c>
      <c r="G6" s="137">
        <f t="shared" ref="G6:G48" si="5">1/F6</f>
        <v>48.883794833713303</v>
      </c>
      <c r="H6" s="207">
        <v>24</v>
      </c>
      <c r="I6" s="48">
        <f t="shared" ref="I6:I48" si="6">C6*D6*H6</f>
        <v>4.083365673430164E-4</v>
      </c>
      <c r="J6" s="218">
        <f t="shared" si="0"/>
        <v>0.99959174679068663</v>
      </c>
      <c r="K6" s="50">
        <f t="shared" ref="K6:K48" si="7">(D6+F6)*H6</f>
        <v>0.49136858385665755</v>
      </c>
      <c r="L6" s="51">
        <f t="shared" si="1"/>
        <v>0.99967738894714109</v>
      </c>
      <c r="M6" s="110">
        <f t="shared" si="2"/>
        <v>0.99982553724983547</v>
      </c>
      <c r="N6" s="18">
        <f t="shared" si="3"/>
        <v>0.99916898112586272</v>
      </c>
      <c r="O6" s="83">
        <f t="shared" ref="O6:O48" si="8">D6*G6</f>
        <v>8.3171004087911535E-4</v>
      </c>
      <c r="P6" s="83">
        <f t="shared" ref="P6:P48" si="9">D6/F6</f>
        <v>8.3171004087911535E-4</v>
      </c>
      <c r="Q6" s="3"/>
      <c r="R6" s="76"/>
      <c r="S6" s="46"/>
      <c r="T6" s="46"/>
      <c r="U6" s="46"/>
      <c r="V6" s="46"/>
      <c r="W6" s="58"/>
      <c r="X6" s="58"/>
      <c r="Y6" s="75"/>
      <c r="Z6" s="58"/>
    </row>
    <row r="7" spans="1:27">
      <c r="A7" s="220">
        <v>3</v>
      </c>
      <c r="B7" s="202" t="s">
        <v>24</v>
      </c>
      <c r="C7" s="203">
        <v>1</v>
      </c>
      <c r="D7" s="204">
        <v>2.1563419996074838E-5</v>
      </c>
      <c r="E7" s="138">
        <f t="shared" si="4"/>
        <v>46374.832943105903</v>
      </c>
      <c r="F7" s="205">
        <v>4.4279005393783582E-3</v>
      </c>
      <c r="G7" s="137">
        <f t="shared" si="5"/>
        <v>225.84066446541999</v>
      </c>
      <c r="H7" s="207">
        <v>24</v>
      </c>
      <c r="I7" s="48">
        <f t="shared" si="6"/>
        <v>5.1752207990579614E-4</v>
      </c>
      <c r="J7" s="218">
        <f t="shared" si="0"/>
        <v>0.99948261181154752</v>
      </c>
      <c r="K7" s="50">
        <f t="shared" si="7"/>
        <v>0.10678713502498639</v>
      </c>
      <c r="L7" s="51">
        <f t="shared" si="1"/>
        <v>0.99950915238482474</v>
      </c>
      <c r="M7" s="110">
        <f t="shared" si="2"/>
        <v>0.99975020900481815</v>
      </c>
      <c r="N7" s="18">
        <f t="shared" si="3"/>
        <v>0.99515370386344104</v>
      </c>
      <c r="O7" s="83">
        <f t="shared" si="8"/>
        <v>4.8698971000604658E-3</v>
      </c>
      <c r="P7" s="83">
        <f t="shared" si="9"/>
        <v>4.8698971000604658E-3</v>
      </c>
      <c r="Q7" s="3"/>
      <c r="R7" s="381" t="s">
        <v>61</v>
      </c>
      <c r="S7" s="382"/>
      <c r="T7" s="383" t="s">
        <v>59</v>
      </c>
      <c r="U7" s="384"/>
      <c r="V7" s="385"/>
      <c r="W7" s="383" t="s">
        <v>60</v>
      </c>
      <c r="X7" s="384"/>
      <c r="Y7" s="385"/>
      <c r="Z7" s="58"/>
      <c r="AA7" s="31"/>
    </row>
    <row r="8" spans="1:27" ht="14.25" customHeight="1">
      <c r="A8" s="220">
        <v>4</v>
      </c>
      <c r="B8" s="202" t="s">
        <v>26</v>
      </c>
      <c r="C8" s="203">
        <v>1</v>
      </c>
      <c r="D8" s="204">
        <v>1.2453199681935767E-5</v>
      </c>
      <c r="E8" s="138">
        <f t="shared" si="4"/>
        <v>80300.647668130594</v>
      </c>
      <c r="F8" s="205">
        <v>1.503659956545177E-2</v>
      </c>
      <c r="G8" s="137">
        <f t="shared" si="5"/>
        <v>66.504397862506707</v>
      </c>
      <c r="H8" s="207">
        <v>24</v>
      </c>
      <c r="I8" s="48">
        <f t="shared" si="6"/>
        <v>2.9887679236645842E-4</v>
      </c>
      <c r="J8" s="218">
        <f t="shared" si="0"/>
        <v>0.9997011678668527</v>
      </c>
      <c r="K8" s="50">
        <f t="shared" si="7"/>
        <v>0.3611772663632089</v>
      </c>
      <c r="L8" s="51">
        <f t="shared" si="1"/>
        <v>0.99974914570591944</v>
      </c>
      <c r="M8" s="110">
        <f t="shared" si="2"/>
        <v>0.99986703897847906</v>
      </c>
      <c r="N8" s="18">
        <f t="shared" si="3"/>
        <v>0.99917249278899556</v>
      </c>
      <c r="O8" s="83">
        <f t="shared" si="8"/>
        <v>8.281925463086982E-4</v>
      </c>
      <c r="P8" s="83">
        <f t="shared" si="9"/>
        <v>8.281925463086982E-4</v>
      </c>
      <c r="Q8" s="3"/>
      <c r="R8" s="370" t="s">
        <v>39</v>
      </c>
      <c r="S8" s="373" t="s">
        <v>40</v>
      </c>
      <c r="T8" s="376" t="s">
        <v>10</v>
      </c>
      <c r="U8" s="376" t="s">
        <v>77</v>
      </c>
      <c r="V8" s="376" t="s">
        <v>78</v>
      </c>
      <c r="W8" s="367" t="s">
        <v>10</v>
      </c>
      <c r="X8" s="367" t="s">
        <v>77</v>
      </c>
      <c r="Y8" s="367" t="s">
        <v>78</v>
      </c>
      <c r="Z8" s="33"/>
      <c r="AA8" s="31"/>
    </row>
    <row r="9" spans="1:27" ht="15" customHeight="1">
      <c r="A9" s="220">
        <v>5</v>
      </c>
      <c r="B9" s="202"/>
      <c r="C9" s="203">
        <v>1</v>
      </c>
      <c r="D9" s="204">
        <v>6.9239144652770062E-6</v>
      </c>
      <c r="E9" s="138">
        <f t="shared" si="4"/>
        <v>144426.97191233901</v>
      </c>
      <c r="F9" s="205">
        <v>2.967166520286145E-2</v>
      </c>
      <c r="G9" s="137">
        <f t="shared" si="5"/>
        <v>33.702186687640399</v>
      </c>
      <c r="H9" s="207">
        <v>24</v>
      </c>
      <c r="I9" s="48">
        <f t="shared" si="6"/>
        <v>1.6617394716664816E-4</v>
      </c>
      <c r="J9" s="218">
        <f t="shared" si="0"/>
        <v>0.99983383985895891</v>
      </c>
      <c r="K9" s="50">
        <f t="shared" si="7"/>
        <v>0.71228613881584146</v>
      </c>
      <c r="L9" s="51">
        <f t="shared" si="1"/>
        <v>0.99988114039240727</v>
      </c>
      <c r="M9" s="110">
        <f t="shared" si="2"/>
        <v>0.99993357397119575</v>
      </c>
      <c r="N9" s="18">
        <f t="shared" si="3"/>
        <v>0.99976670338209461</v>
      </c>
      <c r="O9" s="83">
        <f t="shared" si="8"/>
        <v>2.333510579180195E-4</v>
      </c>
      <c r="P9" s="83">
        <f t="shared" si="9"/>
        <v>2.333510579180195E-4</v>
      </c>
      <c r="Q9" s="3"/>
      <c r="R9" s="371"/>
      <c r="S9" s="374"/>
      <c r="T9" s="377"/>
      <c r="U9" s="377"/>
      <c r="V9" s="377"/>
      <c r="W9" s="368"/>
      <c r="X9" s="368"/>
      <c r="Y9" s="368"/>
      <c r="Z9" s="33"/>
      <c r="AA9" s="31"/>
    </row>
    <row r="10" spans="1:27">
      <c r="A10" s="220">
        <v>6</v>
      </c>
      <c r="B10" s="202"/>
      <c r="C10" s="203">
        <v>1</v>
      </c>
      <c r="D10" s="204">
        <v>3.0207911887116982E-5</v>
      </c>
      <c r="E10" s="138">
        <f t="shared" si="4"/>
        <v>33103.910119205502</v>
      </c>
      <c r="F10" s="205">
        <v>5.4571491787722762E-3</v>
      </c>
      <c r="G10" s="137">
        <f t="shared" si="5"/>
        <v>183.245861023901</v>
      </c>
      <c r="H10" s="207">
        <v>24</v>
      </c>
      <c r="I10" s="48">
        <f t="shared" si="6"/>
        <v>7.2498988529080756E-4</v>
      </c>
      <c r="J10" s="218">
        <f t="shared" si="0"/>
        <v>0.99927527285637718</v>
      </c>
      <c r="K10" s="50">
        <f t="shared" si="7"/>
        <v>0.13169657017582542</v>
      </c>
      <c r="L10" s="51">
        <f t="shared" si="1"/>
        <v>0.99932072097385383</v>
      </c>
      <c r="M10" s="110">
        <f t="shared" si="2"/>
        <v>0.99965290774783555</v>
      </c>
      <c r="N10" s="18">
        <f t="shared" si="3"/>
        <v>0.99449499797661478</v>
      </c>
      <c r="O10" s="83">
        <f t="shared" si="8"/>
        <v>5.535474823488885E-3</v>
      </c>
      <c r="P10" s="83">
        <f t="shared" si="9"/>
        <v>5.5354748234888859E-3</v>
      </c>
      <c r="Q10" s="3"/>
      <c r="R10" s="371"/>
      <c r="S10" s="374"/>
      <c r="T10" s="377"/>
      <c r="U10" s="377"/>
      <c r="V10" s="377"/>
      <c r="W10" s="368"/>
      <c r="X10" s="368"/>
      <c r="Y10" s="368"/>
      <c r="Z10" s="33"/>
      <c r="AA10" s="31"/>
    </row>
    <row r="11" spans="1:27">
      <c r="A11" s="220">
        <v>7</v>
      </c>
      <c r="B11" s="202"/>
      <c r="C11" s="203">
        <v>1</v>
      </c>
      <c r="D11" s="204">
        <v>9.7289593957565501E-5</v>
      </c>
      <c r="E11" s="138">
        <f t="shared" si="4"/>
        <v>10278.5915669066</v>
      </c>
      <c r="F11" s="205">
        <v>0.1195593920685253</v>
      </c>
      <c r="G11" s="137">
        <f t="shared" si="5"/>
        <v>8.3640438672258508</v>
      </c>
      <c r="H11" s="207">
        <v>24</v>
      </c>
      <c r="I11" s="48">
        <f t="shared" si="6"/>
        <v>2.334950254981572E-3</v>
      </c>
      <c r="J11" s="218">
        <f t="shared" si="0"/>
        <v>0.99766777362091441</v>
      </c>
      <c r="K11" s="50">
        <f t="shared" si="7"/>
        <v>2.8717603598995884</v>
      </c>
      <c r="L11" s="51">
        <f t="shared" si="1"/>
        <v>0.99923294646717409</v>
      </c>
      <c r="M11" s="110">
        <f t="shared" si="2"/>
        <v>0.9994540294016</v>
      </c>
      <c r="N11" s="18">
        <f t="shared" si="3"/>
        <v>0.99918692719365232</v>
      </c>
      <c r="O11" s="83">
        <f t="shared" si="8"/>
        <v>8.1373443168566897E-4</v>
      </c>
      <c r="P11" s="83">
        <f t="shared" si="9"/>
        <v>8.1373443168566886E-4</v>
      </c>
      <c r="Q11" s="3"/>
      <c r="R11" s="371"/>
      <c r="S11" s="374"/>
      <c r="T11" s="377"/>
      <c r="U11" s="377"/>
      <c r="V11" s="377"/>
      <c r="W11" s="368"/>
      <c r="X11" s="368"/>
      <c r="Y11" s="368"/>
      <c r="Z11" s="59"/>
      <c r="AA11" s="31"/>
    </row>
    <row r="12" spans="1:27">
      <c r="A12" s="220">
        <v>8</v>
      </c>
      <c r="B12" s="202"/>
      <c r="C12" s="203">
        <v>1</v>
      </c>
      <c r="D12" s="204">
        <v>7.7272758452189347E-5</v>
      </c>
      <c r="E12" s="138">
        <f t="shared" si="4"/>
        <v>12941.171248839601</v>
      </c>
      <c r="F12" s="205">
        <v>3.6254561323253429E-2</v>
      </c>
      <c r="G12" s="137">
        <f t="shared" si="5"/>
        <v>27.582736171699498</v>
      </c>
      <c r="H12" s="207">
        <v>24</v>
      </c>
      <c r="I12" s="48">
        <f t="shared" si="6"/>
        <v>1.8545462028525443E-3</v>
      </c>
      <c r="J12" s="218">
        <f t="shared" si="0"/>
        <v>0.99814717240537976</v>
      </c>
      <c r="K12" s="50">
        <f t="shared" si="7"/>
        <v>0.8719640179609347</v>
      </c>
      <c r="L12" s="51">
        <f t="shared" si="1"/>
        <v>0.99876244242712542</v>
      </c>
      <c r="M12" s="110">
        <f t="shared" si="2"/>
        <v>0.99929241503402799</v>
      </c>
      <c r="N12" s="18">
        <f t="shared" si="3"/>
        <v>0.99787313906921382</v>
      </c>
      <c r="O12" s="83">
        <f t="shared" si="8"/>
        <v>2.1313941096462014E-3</v>
      </c>
      <c r="P12" s="83">
        <f t="shared" si="9"/>
        <v>2.1313941096462014E-3</v>
      </c>
      <c r="Q12" s="3"/>
      <c r="R12" s="372"/>
      <c r="S12" s="375"/>
      <c r="T12" s="378"/>
      <c r="U12" s="378"/>
      <c r="V12" s="378"/>
      <c r="W12" s="369"/>
      <c r="X12" s="369"/>
      <c r="Y12" s="369"/>
      <c r="Z12" s="59"/>
      <c r="AA12" s="31"/>
    </row>
    <row r="13" spans="1:27">
      <c r="A13" s="220">
        <v>9</v>
      </c>
      <c r="B13" s="202"/>
      <c r="C13" s="203">
        <v>1</v>
      </c>
      <c r="D13" s="204">
        <v>4.8228701045924699E-6</v>
      </c>
      <c r="E13" s="138">
        <f t="shared" si="4"/>
        <v>207345.41430999199</v>
      </c>
      <c r="F13" s="205">
        <v>4.6607529129050966E-2</v>
      </c>
      <c r="G13" s="137">
        <f t="shared" si="5"/>
        <v>21.455760875696999</v>
      </c>
      <c r="H13" s="207">
        <v>24</v>
      </c>
      <c r="I13" s="48">
        <f t="shared" si="6"/>
        <v>1.1574888251021927E-4</v>
      </c>
      <c r="J13" s="218">
        <f t="shared" si="0"/>
        <v>0.99988425781613322</v>
      </c>
      <c r="K13" s="50">
        <f t="shared" si="7"/>
        <v>1.1186964479797334</v>
      </c>
      <c r="L13" s="51">
        <f t="shared" si="1"/>
        <v>0.99993033579546009</v>
      </c>
      <c r="M13" s="110">
        <f t="shared" si="2"/>
        <v>0.99995880501984824</v>
      </c>
      <c r="N13" s="18">
        <f t="shared" si="3"/>
        <v>0.99989653235896181</v>
      </c>
      <c r="O13" s="83">
        <f t="shared" si="8"/>
        <v>1.0347834769868381E-4</v>
      </c>
      <c r="P13" s="83">
        <f t="shared" si="9"/>
        <v>1.0347834769868381E-4</v>
      </c>
      <c r="Q13" s="3"/>
      <c r="R13" s="212">
        <v>50</v>
      </c>
      <c r="S13" s="212">
        <v>41511</v>
      </c>
      <c r="T13" s="106">
        <f>(R14/(R14+S14))+(S14/(R14+S14))*EXP(-(R14+S14)*T5)</f>
        <v>0.99954094672817895</v>
      </c>
      <c r="U13" s="69">
        <f>(R14/(R14+S14))+(S14/(((R14+S14)^2)*T5))*(1-EXP(-(S14+R14)*T5))</f>
        <v>0.99975215949480711</v>
      </c>
      <c r="V13" s="69">
        <f>R14/(R14+S14)</f>
        <v>0.99879694906282335</v>
      </c>
      <c r="W13" s="82">
        <f>ROUND(T13^U5,6)</f>
        <v>0.98</v>
      </c>
      <c r="X13" s="82">
        <f>ROUND(U13^U5,6)</f>
        <v>0.98915299999999995</v>
      </c>
      <c r="Y13" s="96">
        <f>ROUND(V13^U5,6)</f>
        <v>0.94841200000000003</v>
      </c>
      <c r="Z13" s="59"/>
      <c r="AA13" s="31"/>
    </row>
    <row r="14" spans="1:27">
      <c r="A14" s="220">
        <v>10</v>
      </c>
      <c r="B14" s="202"/>
      <c r="C14" s="203">
        <v>1</v>
      </c>
      <c r="D14" s="204">
        <v>3.8795036578289514E-5</v>
      </c>
      <c r="E14" s="138">
        <f t="shared" si="4"/>
        <v>25776.493288825</v>
      </c>
      <c r="F14" s="205">
        <v>5.4234482136587527E-2</v>
      </c>
      <c r="G14" s="137">
        <f t="shared" si="5"/>
        <v>18.438453924599798</v>
      </c>
      <c r="H14" s="207">
        <v>24</v>
      </c>
      <c r="I14" s="48">
        <f t="shared" si="6"/>
        <v>9.3108087787894828E-4</v>
      </c>
      <c r="J14" s="218">
        <f t="shared" si="0"/>
        <v>0.99906935244342543</v>
      </c>
      <c r="K14" s="50">
        <f t="shared" si="7"/>
        <v>1.3025586521559795</v>
      </c>
      <c r="L14" s="51">
        <f t="shared" si="1"/>
        <v>0.9994795012404748</v>
      </c>
      <c r="M14" s="110">
        <f t="shared" si="2"/>
        <v>0.99968478799962346</v>
      </c>
      <c r="N14" s="18">
        <f t="shared" si="3"/>
        <v>0.99928519082320177</v>
      </c>
      <c r="O14" s="83">
        <f t="shared" si="8"/>
        <v>7.1532049445195505E-4</v>
      </c>
      <c r="P14" s="83">
        <f t="shared" si="9"/>
        <v>7.1532049445195505E-4</v>
      </c>
      <c r="Q14" s="3"/>
      <c r="R14" s="104">
        <f>1/R13</f>
        <v>0.02</v>
      </c>
      <c r="S14" s="105">
        <f>1/S13</f>
        <v>2.4090000240900004E-5</v>
      </c>
      <c r="T14" s="71"/>
      <c r="U14" s="64"/>
      <c r="V14" s="63"/>
      <c r="W14" s="63"/>
      <c r="X14" s="85"/>
      <c r="Y14" s="77"/>
      <c r="Z14" s="59"/>
      <c r="AA14" s="31"/>
    </row>
    <row r="15" spans="1:27">
      <c r="A15" s="220">
        <v>11</v>
      </c>
      <c r="B15" s="202"/>
      <c r="C15" s="203">
        <v>1</v>
      </c>
      <c r="D15" s="204">
        <v>8.0965364471100254E-6</v>
      </c>
      <c r="E15" s="138">
        <f t="shared" si="4"/>
        <v>123509.60272116598</v>
      </c>
      <c r="F15" s="205">
        <v>1.9250894908616742E-2</v>
      </c>
      <c r="G15" s="137">
        <f t="shared" si="5"/>
        <v>51.945637059833402</v>
      </c>
      <c r="H15" s="207">
        <v>24</v>
      </c>
      <c r="I15" s="48">
        <f t="shared" si="6"/>
        <v>1.9431687473064061E-4</v>
      </c>
      <c r="J15" s="218">
        <f t="shared" si="0"/>
        <v>0.99980570200357044</v>
      </c>
      <c r="K15" s="50">
        <f t="shared" si="7"/>
        <v>0.46221579468153251</v>
      </c>
      <c r="L15" s="51">
        <f t="shared" si="1"/>
        <v>0.9998444031574818</v>
      </c>
      <c r="M15" s="110">
        <f t="shared" si="2"/>
        <v>0.99991622953464998</v>
      </c>
      <c r="N15" s="18">
        <f t="shared" si="3"/>
        <v>0.99957959706923349</v>
      </c>
      <c r="O15" s="83">
        <f t="shared" si="8"/>
        <v>4.2057974372329039E-4</v>
      </c>
      <c r="P15" s="83">
        <f t="shared" si="9"/>
        <v>4.2057974372329039E-4</v>
      </c>
      <c r="Q15" s="3"/>
      <c r="R15" s="25"/>
      <c r="S15" s="67"/>
      <c r="T15" s="68"/>
      <c r="U15" s="59"/>
      <c r="V15" s="63"/>
      <c r="W15" s="64"/>
      <c r="X15" s="64"/>
      <c r="Y15" s="77"/>
      <c r="Z15" s="59"/>
      <c r="AA15" s="31"/>
    </row>
    <row r="16" spans="1:27">
      <c r="A16" s="220">
        <v>12</v>
      </c>
      <c r="B16" s="202"/>
      <c r="C16" s="203">
        <v>1</v>
      </c>
      <c r="D16" s="204">
        <v>1.0831774221487219E-5</v>
      </c>
      <c r="E16" s="138">
        <f t="shared" si="4"/>
        <v>92320.9789598715</v>
      </c>
      <c r="F16" s="205">
        <v>2.732442953523934E-2</v>
      </c>
      <c r="G16" s="137">
        <f t="shared" si="5"/>
        <v>36.5972873728374</v>
      </c>
      <c r="H16" s="207">
        <v>24</v>
      </c>
      <c r="I16" s="48">
        <f t="shared" si="6"/>
        <v>2.5996258131569326E-4</v>
      </c>
      <c r="J16" s="218">
        <f t="shared" si="0"/>
        <v>0.99974007120602826</v>
      </c>
      <c r="K16" s="50">
        <f t="shared" si="7"/>
        <v>0.65604627142705985</v>
      </c>
      <c r="L16" s="51">
        <f t="shared" si="1"/>
        <v>0.99980936056307512</v>
      </c>
      <c r="M16" s="110">
        <f t="shared" si="2"/>
        <v>0.9998943319283865</v>
      </c>
      <c r="N16" s="18">
        <f t="shared" si="3"/>
        <v>0.99960374352749504</v>
      </c>
      <c r="O16" s="83">
        <f t="shared" si="8"/>
        <v>3.9641355394145984E-4</v>
      </c>
      <c r="P16" s="83">
        <f t="shared" si="9"/>
        <v>3.9641355394145984E-4</v>
      </c>
      <c r="Q16" s="3"/>
      <c r="R16" s="25"/>
      <c r="S16" s="134"/>
      <c r="T16" s="134"/>
      <c r="U16" s="128"/>
      <c r="V16" s="64"/>
      <c r="W16" s="64"/>
      <c r="X16" s="64"/>
      <c r="Y16" s="77"/>
      <c r="Z16" s="59"/>
      <c r="AA16" s="31"/>
    </row>
    <row r="17" spans="1:27" ht="14.25" customHeight="1">
      <c r="A17" s="220">
        <v>13</v>
      </c>
      <c r="B17" s="202"/>
      <c r="C17" s="203">
        <v>1</v>
      </c>
      <c r="D17" s="204">
        <v>9.6276790761289007E-6</v>
      </c>
      <c r="E17" s="138">
        <f t="shared" si="4"/>
        <v>103867.192922895</v>
      </c>
      <c r="F17" s="205">
        <v>0.18703047321348723</v>
      </c>
      <c r="G17" s="137">
        <f t="shared" si="5"/>
        <v>5.3467222897872002</v>
      </c>
      <c r="H17" s="207">
        <v>24</v>
      </c>
      <c r="I17" s="48">
        <f t="shared" si="6"/>
        <v>2.3106429782709362E-4</v>
      </c>
      <c r="J17" s="218">
        <f t="shared" si="0"/>
        <v>0.99976896239547175</v>
      </c>
      <c r="K17" s="50">
        <f t="shared" si="7"/>
        <v>4.4889624214215207</v>
      </c>
      <c r="L17" s="51">
        <f t="shared" si="1"/>
        <v>0.99994910429300132</v>
      </c>
      <c r="M17" s="110">
        <f t="shared" si="2"/>
        <v>0.99995986409020288</v>
      </c>
      <c r="N17" s="18">
        <f t="shared" si="3"/>
        <v>0.99994852612338103</v>
      </c>
      <c r="O17" s="83">
        <f t="shared" si="8"/>
        <v>5.1476526315256229E-5</v>
      </c>
      <c r="P17" s="83">
        <f t="shared" si="9"/>
        <v>5.1476526315256229E-5</v>
      </c>
      <c r="Q17" s="3"/>
      <c r="R17" s="25"/>
      <c r="S17" s="135"/>
      <c r="T17" s="88"/>
      <c r="U17" s="88"/>
      <c r="V17" s="64"/>
      <c r="W17" s="64"/>
      <c r="X17" s="64"/>
      <c r="Y17" s="77"/>
      <c r="Z17" s="59"/>
      <c r="AA17" s="31"/>
    </row>
    <row r="18" spans="1:27" ht="14.25" customHeight="1">
      <c r="A18" s="220">
        <v>14</v>
      </c>
      <c r="B18" s="202"/>
      <c r="C18" s="203">
        <v>1</v>
      </c>
      <c r="D18" s="204">
        <v>1.2317986235786527E-4</v>
      </c>
      <c r="E18" s="138">
        <f t="shared" si="4"/>
        <v>8118.21007799777</v>
      </c>
      <c r="F18" s="205">
        <v>4.2487145991402568E-2</v>
      </c>
      <c r="G18" s="137">
        <f t="shared" si="5"/>
        <v>23.536530323838502</v>
      </c>
      <c r="H18" s="207">
        <v>24</v>
      </c>
      <c r="I18" s="48">
        <f t="shared" si="6"/>
        <v>2.9563166965887663E-3</v>
      </c>
      <c r="J18" s="218">
        <f t="shared" si="0"/>
        <v>0.9970480489045237</v>
      </c>
      <c r="K18" s="50">
        <f t="shared" si="7"/>
        <v>1.0226478204902505</v>
      </c>
      <c r="L18" s="51">
        <f t="shared" si="1"/>
        <v>0.99814882235480806</v>
      </c>
      <c r="M18" s="110">
        <f t="shared" si="2"/>
        <v>0.99891933564101554</v>
      </c>
      <c r="N18" s="18">
        <f t="shared" si="3"/>
        <v>0.99710915464996386</v>
      </c>
      <c r="O18" s="83">
        <f t="shared" si="8"/>
        <v>2.8992265656721489E-3</v>
      </c>
      <c r="P18" s="83">
        <f t="shared" si="9"/>
        <v>2.8992265656721489E-3</v>
      </c>
      <c r="Q18" s="3"/>
      <c r="R18" s="25"/>
      <c r="S18" s="135"/>
      <c r="T18" s="88"/>
      <c r="U18" s="46"/>
      <c r="V18" s="64"/>
      <c r="W18" s="58"/>
      <c r="X18" s="58"/>
      <c r="Y18" s="75"/>
      <c r="Z18" s="61"/>
      <c r="AA18" s="31"/>
    </row>
    <row r="19" spans="1:27">
      <c r="A19" s="220">
        <v>15</v>
      </c>
      <c r="B19" s="202"/>
      <c r="C19" s="203">
        <v>1</v>
      </c>
      <c r="D19" s="204">
        <v>1.9856527520852939E-5</v>
      </c>
      <c r="E19" s="138">
        <f t="shared" si="4"/>
        <v>50361.272833319897</v>
      </c>
      <c r="F19" s="205">
        <v>9.0203844514740797E-3</v>
      </c>
      <c r="G19" s="137">
        <f t="shared" si="5"/>
        <v>110.860019922608</v>
      </c>
      <c r="H19" s="207">
        <v>24</v>
      </c>
      <c r="I19" s="48">
        <f t="shared" si="6"/>
        <v>4.7655666050047056E-4</v>
      </c>
      <c r="J19" s="218">
        <f t="shared" si="0"/>
        <v>0.99952355687458883</v>
      </c>
      <c r="K19" s="50">
        <f t="shared" si="7"/>
        <v>0.21696578349587842</v>
      </c>
      <c r="L19" s="51">
        <f t="shared" si="1"/>
        <v>0.99957159697995412</v>
      </c>
      <c r="M19" s="110">
        <f t="shared" si="2"/>
        <v>0.99977805882716264</v>
      </c>
      <c r="N19" s="18">
        <f t="shared" si="3"/>
        <v>0.99780354001989657</v>
      </c>
      <c r="O19" s="83">
        <f t="shared" si="8"/>
        <v>2.2012950365555709E-3</v>
      </c>
      <c r="P19" s="83">
        <f t="shared" si="9"/>
        <v>2.2012950365555709E-3</v>
      </c>
      <c r="Q19" s="3"/>
      <c r="R19" s="26"/>
      <c r="S19" s="135"/>
      <c r="T19" s="88"/>
      <c r="U19" s="46"/>
      <c r="V19" s="64"/>
      <c r="W19" s="58"/>
      <c r="X19" s="58"/>
      <c r="Y19" s="75"/>
      <c r="Z19" s="62"/>
      <c r="AA19" s="31"/>
    </row>
    <row r="20" spans="1:27">
      <c r="A20" s="220">
        <v>16</v>
      </c>
      <c r="B20" s="202"/>
      <c r="C20" s="203">
        <v>1</v>
      </c>
      <c r="D20" s="204">
        <v>1.056076022482247E-4</v>
      </c>
      <c r="E20" s="138">
        <f t="shared" si="4"/>
        <v>9469.0152859408408</v>
      </c>
      <c r="F20" s="205">
        <v>0.15233892630910614</v>
      </c>
      <c r="G20" s="137">
        <f t="shared" si="5"/>
        <v>6.5643104111875603</v>
      </c>
      <c r="H20" s="207">
        <v>24</v>
      </c>
      <c r="I20" s="48">
        <f t="shared" si="6"/>
        <v>2.534582453957393E-3</v>
      </c>
      <c r="J20" s="218">
        <f t="shared" si="0"/>
        <v>0.99746862688813054</v>
      </c>
      <c r="K20" s="50">
        <f t="shared" si="7"/>
        <v>3.658668813872505</v>
      </c>
      <c r="L20" s="51">
        <f t="shared" si="1"/>
        <v>0.99932508939043474</v>
      </c>
      <c r="M20" s="110">
        <f t="shared" si="2"/>
        <v>0.99949170806678611</v>
      </c>
      <c r="N20" s="18">
        <f t="shared" si="3"/>
        <v>0.99930723916733122</v>
      </c>
      <c r="O20" s="83">
        <f t="shared" si="8"/>
        <v>6.9324108293857619E-4</v>
      </c>
      <c r="P20" s="83">
        <f t="shared" si="9"/>
        <v>6.9324108293857619E-4</v>
      </c>
      <c r="Q20" s="3"/>
      <c r="R20" s="87"/>
      <c r="S20" s="135"/>
      <c r="T20" s="88"/>
      <c r="U20" s="46"/>
      <c r="V20" s="64"/>
      <c r="W20" s="58"/>
      <c r="X20" s="58"/>
      <c r="Y20" s="75"/>
      <c r="Z20" s="61"/>
      <c r="AA20" s="31"/>
    </row>
    <row r="21" spans="1:27">
      <c r="A21" s="220">
        <v>17</v>
      </c>
      <c r="B21" s="202"/>
      <c r="C21" s="203">
        <v>1</v>
      </c>
      <c r="D21" s="204">
        <v>2.4831925455532473E-5</v>
      </c>
      <c r="E21" s="138">
        <f t="shared" si="4"/>
        <v>40270.7394475205</v>
      </c>
      <c r="F21" s="205">
        <v>2.4628726987038552E-2</v>
      </c>
      <c r="G21" s="137">
        <f t="shared" si="5"/>
        <v>40.602991804094202</v>
      </c>
      <c r="H21" s="207">
        <v>24</v>
      </c>
      <c r="I21" s="48">
        <f t="shared" si="6"/>
        <v>5.9596621093277935E-4</v>
      </c>
      <c r="J21" s="218">
        <f t="shared" si="0"/>
        <v>0.99940421134165602</v>
      </c>
      <c r="K21" s="50">
        <f t="shared" si="7"/>
        <v>0.59168541389985796</v>
      </c>
      <c r="L21" s="51">
        <f t="shared" si="1"/>
        <v>0.9995501626402743</v>
      </c>
      <c r="M21" s="110">
        <f t="shared" si="2"/>
        <v>0.99975302948530742</v>
      </c>
      <c r="N21" s="18">
        <f t="shared" si="3"/>
        <v>0.99899276507932711</v>
      </c>
      <c r="O21" s="83">
        <f t="shared" si="8"/>
        <v>1.0082504657508633E-3</v>
      </c>
      <c r="P21" s="83">
        <f t="shared" si="9"/>
        <v>1.0082504657508633E-3</v>
      </c>
      <c r="Q21" s="3"/>
      <c r="R21" s="25"/>
      <c r="S21" s="135"/>
      <c r="T21" s="88"/>
      <c r="U21" s="46"/>
      <c r="V21" s="64"/>
      <c r="W21" s="64"/>
      <c r="X21" s="64"/>
      <c r="Y21" s="77"/>
      <c r="Z21" s="59"/>
      <c r="AA21" s="31"/>
    </row>
    <row r="22" spans="1:27">
      <c r="A22" s="220">
        <v>18</v>
      </c>
      <c r="B22" s="202"/>
      <c r="C22" s="203">
        <v>1</v>
      </c>
      <c r="D22" s="204">
        <v>7.4869469939068417E-5</v>
      </c>
      <c r="E22" s="138">
        <f t="shared" si="4"/>
        <v>13356.579134510202</v>
      </c>
      <c r="F22" s="205">
        <v>1.7229829302902375E-2</v>
      </c>
      <c r="G22" s="137">
        <f t="shared" si="5"/>
        <v>58.038880270946699</v>
      </c>
      <c r="H22" s="207">
        <v>24</v>
      </c>
      <c r="I22" s="48">
        <f t="shared" si="6"/>
        <v>1.7968672785376419E-3</v>
      </c>
      <c r="J22" s="218">
        <f t="shared" si="0"/>
        <v>0.9982047461209711</v>
      </c>
      <c r="K22" s="50">
        <f t="shared" si="7"/>
        <v>0.41531277054819465</v>
      </c>
      <c r="L22" s="51">
        <f t="shared" si="1"/>
        <v>0.99852955522516285</v>
      </c>
      <c r="M22" s="110">
        <f t="shared" si="2"/>
        <v>0.99921403210580406</v>
      </c>
      <c r="N22" s="18">
        <f t="shared" si="3"/>
        <v>0.9956734600860796</v>
      </c>
      <c r="O22" s="83">
        <f t="shared" si="8"/>
        <v>4.3453402017428347E-3</v>
      </c>
      <c r="P22" s="83">
        <f t="shared" si="9"/>
        <v>4.3453402017428347E-3</v>
      </c>
      <c r="Q22" s="3"/>
      <c r="R22" s="25"/>
      <c r="S22" s="129"/>
      <c r="T22" s="111"/>
      <c r="U22" s="130"/>
      <c r="V22" s="64"/>
      <c r="W22" s="65"/>
      <c r="X22" s="65"/>
      <c r="Y22" s="78"/>
      <c r="Z22" s="61"/>
      <c r="AA22" s="31"/>
    </row>
    <row r="23" spans="1:27">
      <c r="A23" s="220">
        <v>19</v>
      </c>
      <c r="B23" s="202"/>
      <c r="C23" s="203">
        <v>1</v>
      </c>
      <c r="D23" s="204">
        <v>8.8894953885654004E-6</v>
      </c>
      <c r="E23" s="138">
        <f t="shared" si="4"/>
        <v>112492.324512177</v>
      </c>
      <c r="F23" s="205">
        <v>0.11716164873611531</v>
      </c>
      <c r="G23" s="137">
        <f t="shared" si="5"/>
        <v>8.5352161802733999</v>
      </c>
      <c r="H23" s="207">
        <v>24</v>
      </c>
      <c r="I23" s="48">
        <f t="shared" si="6"/>
        <v>2.1334788932556961E-4</v>
      </c>
      <c r="J23" s="218">
        <f t="shared" si="0"/>
        <v>0.999786674867717</v>
      </c>
      <c r="K23" s="50">
        <f t="shared" si="7"/>
        <v>2.8120929175560931</v>
      </c>
      <c r="L23" s="51">
        <f t="shared" si="1"/>
        <v>0.99992869007470786</v>
      </c>
      <c r="M23" s="110">
        <f t="shared" si="2"/>
        <v>0.99994949030199298</v>
      </c>
      <c r="N23" s="18">
        <f t="shared" si="3"/>
        <v>0.99992413199151653</v>
      </c>
      <c r="O23" s="83">
        <f t="shared" si="8"/>
        <v>7.5873764874949181E-5</v>
      </c>
      <c r="P23" s="83">
        <f t="shared" si="9"/>
        <v>7.5873764874949181E-5</v>
      </c>
      <c r="Q23" s="3"/>
      <c r="R23" s="25"/>
      <c r="S23" s="71"/>
      <c r="T23" s="111"/>
      <c r="U23" s="130"/>
      <c r="V23" s="64"/>
      <c r="W23" s="64"/>
      <c r="X23" s="64"/>
      <c r="Y23" s="77"/>
      <c r="Z23" s="59"/>
      <c r="AA23" s="31"/>
    </row>
    <row r="24" spans="1:27">
      <c r="A24" s="220">
        <v>20</v>
      </c>
      <c r="B24" s="202"/>
      <c r="C24" s="203">
        <v>1</v>
      </c>
      <c r="D24" s="204">
        <v>2.6652979230297233E-5</v>
      </c>
      <c r="E24" s="138">
        <f t="shared" si="4"/>
        <v>37519.257842037798</v>
      </c>
      <c r="F24" s="205">
        <v>3.1593438434028155E-2</v>
      </c>
      <c r="G24" s="137">
        <f t="shared" si="5"/>
        <v>31.6521420132269</v>
      </c>
      <c r="H24" s="207">
        <v>24</v>
      </c>
      <c r="I24" s="48">
        <f t="shared" si="6"/>
        <v>6.3967150152713359E-4</v>
      </c>
      <c r="J24" s="218">
        <f t="shared" si="0"/>
        <v>0.99936053304467132</v>
      </c>
      <c r="K24" s="50">
        <f t="shared" si="7"/>
        <v>0.75888219391820289</v>
      </c>
      <c r="L24" s="51">
        <f t="shared" si="1"/>
        <v>0.99955173011464071</v>
      </c>
      <c r="M24" s="110">
        <f t="shared" si="2"/>
        <v>0.99974778481073667</v>
      </c>
      <c r="N24" s="18">
        <f t="shared" si="3"/>
        <v>0.99915708721768215</v>
      </c>
      <c r="O24" s="83">
        <f t="shared" si="8"/>
        <v>8.4362388367295506E-4</v>
      </c>
      <c r="P24" s="83">
        <f t="shared" si="9"/>
        <v>8.4362388367295496E-4</v>
      </c>
      <c r="Q24" s="3"/>
      <c r="R24" s="25"/>
      <c r="S24" s="67"/>
      <c r="T24" s="111"/>
      <c r="U24" s="130"/>
      <c r="V24" s="64"/>
      <c r="W24" s="64"/>
      <c r="X24" s="64"/>
      <c r="Y24" s="77"/>
      <c r="Z24" s="59"/>
      <c r="AA24" s="31"/>
    </row>
    <row r="25" spans="1:27">
      <c r="A25" s="220">
        <v>21</v>
      </c>
      <c r="B25" s="202"/>
      <c r="C25" s="203">
        <v>1</v>
      </c>
      <c r="D25" s="204">
        <v>1.8261622230363141E-5</v>
      </c>
      <c r="E25" s="138">
        <f t="shared" si="4"/>
        <v>54759.647712858998</v>
      </c>
      <c r="F25" s="205">
        <v>9.046670968896213E-2</v>
      </c>
      <c r="G25" s="137">
        <f t="shared" si="5"/>
        <v>11.053789879593801</v>
      </c>
      <c r="H25" s="207">
        <v>24</v>
      </c>
      <c r="I25" s="48">
        <f t="shared" si="6"/>
        <v>4.3827893352871538E-4</v>
      </c>
      <c r="J25" s="218">
        <f t="shared" si="0"/>
        <v>0.99956181709665326</v>
      </c>
      <c r="K25" s="50">
        <f t="shared" si="7"/>
        <v>2.1716393114686201</v>
      </c>
      <c r="L25" s="51">
        <f t="shared" si="1"/>
        <v>0.99982118611781257</v>
      </c>
      <c r="M25" s="110">
        <f t="shared" si="2"/>
        <v>0.99988052111141523</v>
      </c>
      <c r="N25" s="18">
        <f t="shared" si="3"/>
        <v>0.99979818060429548</v>
      </c>
      <c r="O25" s="83">
        <f t="shared" si="8"/>
        <v>2.0186013499495325E-4</v>
      </c>
      <c r="P25" s="83">
        <f t="shared" si="9"/>
        <v>2.0186013499495325E-4</v>
      </c>
      <c r="Q25" s="3"/>
      <c r="R25" s="25"/>
      <c r="S25" s="67"/>
      <c r="T25" s="111"/>
      <c r="U25" s="130"/>
      <c r="V25" s="64"/>
      <c r="W25" s="64"/>
      <c r="X25" s="64"/>
      <c r="Y25" s="77"/>
      <c r="Z25" s="59"/>
      <c r="AA25" s="31"/>
    </row>
    <row r="26" spans="1:27">
      <c r="A26" s="220">
        <v>22</v>
      </c>
      <c r="B26" s="202"/>
      <c r="C26" s="203">
        <v>1</v>
      </c>
      <c r="D26" s="204">
        <v>8.7125897683325382E-5</v>
      </c>
      <c r="E26" s="138">
        <f t="shared" si="4"/>
        <v>11477.643577741699</v>
      </c>
      <c r="F26" s="205">
        <v>1.6661430790813326E-2</v>
      </c>
      <c r="G26" s="137">
        <f t="shared" si="5"/>
        <v>60.018855076442392</v>
      </c>
      <c r="H26" s="207">
        <v>24</v>
      </c>
      <c r="I26" s="48">
        <f t="shared" si="6"/>
        <v>2.0910215443998093E-3</v>
      </c>
      <c r="J26" s="218">
        <f t="shared" si="0"/>
        <v>0.99791116311815897</v>
      </c>
      <c r="K26" s="50">
        <f t="shared" si="7"/>
        <v>0.40196536052391962</v>
      </c>
      <c r="L26" s="51">
        <f t="shared" si="1"/>
        <v>0.99827816024970173</v>
      </c>
      <c r="M26" s="110">
        <f t="shared" si="2"/>
        <v>0.99908155818794875</v>
      </c>
      <c r="N26" s="18">
        <f t="shared" si="3"/>
        <v>0.99479800562497633</v>
      </c>
      <c r="O26" s="83">
        <f t="shared" si="8"/>
        <v>5.229196626460454E-3</v>
      </c>
      <c r="P26" s="83">
        <f t="shared" si="9"/>
        <v>5.229196626460454E-3</v>
      </c>
      <c r="Q26" s="3"/>
      <c r="R26" s="44"/>
      <c r="S26" s="131"/>
      <c r="T26" s="111"/>
      <c r="U26" s="130"/>
      <c r="V26" s="64"/>
      <c r="W26" s="64"/>
      <c r="X26" s="64"/>
      <c r="Y26" s="77"/>
      <c r="Z26" s="59"/>
      <c r="AA26" s="31"/>
    </row>
    <row r="27" spans="1:27">
      <c r="A27" s="220">
        <v>23</v>
      </c>
      <c r="B27" s="202"/>
      <c r="C27" s="203">
        <v>1</v>
      </c>
      <c r="D27" s="204">
        <v>3.5158450240798039E-5</v>
      </c>
      <c r="E27" s="138">
        <f t="shared" si="4"/>
        <v>28442.664370899805</v>
      </c>
      <c r="F27" s="205">
        <v>9.3426994046473005E-2</v>
      </c>
      <c r="G27" s="137">
        <f t="shared" si="5"/>
        <v>10.703544625470601</v>
      </c>
      <c r="H27" s="207">
        <v>24</v>
      </c>
      <c r="I27" s="48">
        <f t="shared" si="6"/>
        <v>8.4380280577915287E-4</v>
      </c>
      <c r="J27" s="218">
        <f t="shared" si="0"/>
        <v>0.99915655309569773</v>
      </c>
      <c r="K27" s="50">
        <f t="shared" si="7"/>
        <v>2.2430916599211312</v>
      </c>
      <c r="L27" s="51">
        <f t="shared" si="1"/>
        <v>0.9996637452987529</v>
      </c>
      <c r="M27" s="110">
        <f t="shared" si="2"/>
        <v>0.99977372832613098</v>
      </c>
      <c r="N27" s="18">
        <f t="shared" si="3"/>
        <v>0.99962382152238538</v>
      </c>
      <c r="O27" s="83">
        <f t="shared" si="8"/>
        <v>3.7632004111476939E-4</v>
      </c>
      <c r="P27" s="83">
        <f t="shared" si="9"/>
        <v>3.7632004111476939E-4</v>
      </c>
      <c r="Q27" s="3"/>
      <c r="R27" s="17"/>
      <c r="S27" s="68"/>
      <c r="T27" s="132"/>
      <c r="U27" s="130"/>
      <c r="V27" s="64"/>
      <c r="W27" s="59"/>
      <c r="X27" s="59"/>
      <c r="Y27" s="60"/>
      <c r="Z27" s="59"/>
      <c r="AA27" s="31"/>
    </row>
    <row r="28" spans="1:27">
      <c r="A28" s="220">
        <v>24</v>
      </c>
      <c r="B28" s="202"/>
      <c r="C28" s="203">
        <v>1</v>
      </c>
      <c r="D28" s="204">
        <v>1.5019734587183503E-5</v>
      </c>
      <c r="E28" s="138">
        <f t="shared" si="4"/>
        <v>66579.072632435898</v>
      </c>
      <c r="F28" s="205">
        <v>1.2432468142924489E-2</v>
      </c>
      <c r="G28" s="137">
        <f t="shared" si="5"/>
        <v>80.434551571251404</v>
      </c>
      <c r="H28" s="207">
        <v>24</v>
      </c>
      <c r="I28" s="48">
        <f t="shared" si="6"/>
        <v>3.6047363009240408E-4</v>
      </c>
      <c r="J28" s="218">
        <f t="shared" si="0"/>
        <v>0.99963959133272051</v>
      </c>
      <c r="K28" s="50">
        <f t="shared" si="7"/>
        <v>0.29873970906028013</v>
      </c>
      <c r="L28" s="51">
        <f t="shared" si="1"/>
        <v>0.99968838615385336</v>
      </c>
      <c r="M28" s="110">
        <f t="shared" si="2"/>
        <v>0.9998364469721831</v>
      </c>
      <c r="N28" s="18">
        <f t="shared" si="3"/>
        <v>0.99879335214181486</v>
      </c>
      <c r="O28" s="83">
        <f t="shared" si="8"/>
        <v>1.2081056162393199E-3</v>
      </c>
      <c r="P28" s="83">
        <f t="shared" si="9"/>
        <v>1.2081056162393199E-3</v>
      </c>
      <c r="Q28" s="3"/>
      <c r="R28" s="25"/>
      <c r="S28" s="67"/>
      <c r="T28" s="111"/>
      <c r="U28" s="130"/>
      <c r="V28" s="64"/>
      <c r="W28" s="59"/>
      <c r="X28" s="59"/>
      <c r="Y28" s="60"/>
      <c r="Z28" s="59"/>
      <c r="AA28" s="31"/>
    </row>
    <row r="29" spans="1:27">
      <c r="A29" s="220">
        <v>25</v>
      </c>
      <c r="B29" s="202"/>
      <c r="C29" s="203">
        <v>1</v>
      </c>
      <c r="D29" s="204">
        <v>3.9988731897960814E-5</v>
      </c>
      <c r="E29" s="138">
        <f t="shared" si="4"/>
        <v>25007.044548241702</v>
      </c>
      <c r="F29" s="205">
        <v>7.2150504722491363E-3</v>
      </c>
      <c r="G29" s="137">
        <f t="shared" si="5"/>
        <v>138.599169035095</v>
      </c>
      <c r="H29" s="207">
        <v>24</v>
      </c>
      <c r="I29" s="48">
        <f t="shared" si="6"/>
        <v>9.5972956555105953E-4</v>
      </c>
      <c r="J29" s="218">
        <f t="shared" si="0"/>
        <v>0.99904073082757239</v>
      </c>
      <c r="K29" s="50">
        <f t="shared" si="7"/>
        <v>0.17412094089953034</v>
      </c>
      <c r="L29" s="51">
        <f t="shared" si="1"/>
        <v>0.99911917937000361</v>
      </c>
      <c r="M29" s="110">
        <f t="shared" si="2"/>
        <v>0.99954681536208667</v>
      </c>
      <c r="N29" s="18">
        <f t="shared" si="3"/>
        <v>0.99448814392689944</v>
      </c>
      <c r="O29" s="83">
        <f t="shared" si="8"/>
        <v>5.5424050118245659E-3</v>
      </c>
      <c r="P29" s="83">
        <f t="shared" si="9"/>
        <v>5.5424050118245659E-3</v>
      </c>
      <c r="Q29" s="3"/>
      <c r="R29" s="44"/>
      <c r="S29" s="86"/>
      <c r="T29" s="111"/>
      <c r="U29" s="130"/>
      <c r="V29" s="59"/>
      <c r="W29" s="59"/>
      <c r="X29" s="59"/>
      <c r="Y29" s="60"/>
      <c r="Z29" s="59"/>
      <c r="AA29" s="31"/>
    </row>
    <row r="30" spans="1:27">
      <c r="A30" s="220">
        <v>26</v>
      </c>
      <c r="B30" s="202"/>
      <c r="C30" s="203">
        <v>1</v>
      </c>
      <c r="D30" s="204">
        <v>1.4196428758348869E-5</v>
      </c>
      <c r="E30" s="138">
        <f t="shared" si="4"/>
        <v>70440.250644860498</v>
      </c>
      <c r="F30" s="205">
        <v>1.5980561352782117E-2</v>
      </c>
      <c r="G30" s="137">
        <f t="shared" si="5"/>
        <v>62.57602457913071</v>
      </c>
      <c r="H30" s="207">
        <v>24</v>
      </c>
      <c r="I30" s="48">
        <f t="shared" si="6"/>
        <v>3.4071429020037284E-4</v>
      </c>
      <c r="J30" s="218">
        <f t="shared" si="0"/>
        <v>0.99965934374632193</v>
      </c>
      <c r="K30" s="50">
        <f t="shared" si="7"/>
        <v>0.38387418675697116</v>
      </c>
      <c r="L30" s="51">
        <f t="shared" si="1"/>
        <v>0.99971705865167726</v>
      </c>
      <c r="M30" s="110">
        <f t="shared" si="2"/>
        <v>0.99984950032101461</v>
      </c>
      <c r="N30" s="18">
        <f t="shared" si="3"/>
        <v>0.99911243240115</v>
      </c>
      <c r="O30" s="83">
        <f t="shared" si="8"/>
        <v>8.8835607491831686E-4</v>
      </c>
      <c r="P30" s="83">
        <f t="shared" si="9"/>
        <v>8.8835607491831686E-4</v>
      </c>
      <c r="Q30" s="3"/>
      <c r="R30" s="26"/>
      <c r="S30" s="133"/>
      <c r="T30" s="111"/>
      <c r="U30" s="130"/>
      <c r="V30" s="59"/>
      <c r="W30" s="59"/>
      <c r="X30" s="59"/>
      <c r="Y30" s="60"/>
      <c r="Z30" s="59"/>
      <c r="AA30" s="31"/>
    </row>
    <row r="31" spans="1:27">
      <c r="A31" s="220">
        <v>27</v>
      </c>
      <c r="B31" s="202"/>
      <c r="C31" s="203">
        <v>1</v>
      </c>
      <c r="D31" s="204">
        <v>1.5571658826403352E-5</v>
      </c>
      <c r="E31" s="138">
        <f t="shared" si="4"/>
        <v>64219.233875352889</v>
      </c>
      <c r="F31" s="205">
        <v>1.312207491920254E-2</v>
      </c>
      <c r="G31" s="137">
        <f t="shared" si="5"/>
        <v>76.207460036417203</v>
      </c>
      <c r="H31" s="207">
        <v>24</v>
      </c>
      <c r="I31" s="48">
        <f t="shared" si="6"/>
        <v>3.7371981183368047E-4</v>
      </c>
      <c r="J31" s="218">
        <f t="shared" si="0"/>
        <v>0.9996263500127166</v>
      </c>
      <c r="K31" s="50">
        <f t="shared" si="7"/>
        <v>0.31530351787269462</v>
      </c>
      <c r="L31" s="51">
        <f t="shared" si="1"/>
        <v>0.99967946434722732</v>
      </c>
      <c r="M31" s="110">
        <f t="shared" si="2"/>
        <v>0.99983132392743423</v>
      </c>
      <c r="N31" s="18">
        <f t="shared" si="3"/>
        <v>0.99881472996446374</v>
      </c>
      <c r="O31" s="83">
        <f t="shared" si="8"/>
        <v>1.1866765677138566E-3</v>
      </c>
      <c r="P31" s="83">
        <f t="shared" si="9"/>
        <v>1.1866765677138566E-3</v>
      </c>
      <c r="Q31" s="3"/>
      <c r="R31" s="79"/>
      <c r="S31" s="66"/>
      <c r="T31" s="111"/>
      <c r="U31" s="130"/>
      <c r="V31" s="59"/>
      <c r="W31" s="59"/>
      <c r="X31" s="59"/>
      <c r="Y31" s="60"/>
      <c r="Z31" s="59"/>
      <c r="AA31" s="31"/>
    </row>
    <row r="32" spans="1:27">
      <c r="A32" s="220">
        <v>28</v>
      </c>
      <c r="B32" s="202"/>
      <c r="C32" s="203">
        <v>1</v>
      </c>
      <c r="D32" s="204">
        <v>2.3894839206514551E-5</v>
      </c>
      <c r="E32" s="138">
        <f t="shared" si="4"/>
        <v>41850.040979868398</v>
      </c>
      <c r="F32" s="205">
        <v>1.0803860964490155E-2</v>
      </c>
      <c r="G32" s="137">
        <f t="shared" si="5"/>
        <v>92.559502874645801</v>
      </c>
      <c r="H32" s="207">
        <v>24</v>
      </c>
      <c r="I32" s="48">
        <f t="shared" si="6"/>
        <v>5.734761409563492E-4</v>
      </c>
      <c r="J32" s="218">
        <f t="shared" si="0"/>
        <v>0.99942668826505665</v>
      </c>
      <c r="K32" s="50">
        <f t="shared" si="7"/>
        <v>0.25986613928872004</v>
      </c>
      <c r="L32" s="51">
        <f t="shared" si="1"/>
        <v>0.99949498130475434</v>
      </c>
      <c r="M32" s="110">
        <f t="shared" si="2"/>
        <v>0.99973656650343845</v>
      </c>
      <c r="N32" s="18">
        <f t="shared" si="3"/>
        <v>0.99779318635923087</v>
      </c>
      <c r="O32" s="83">
        <f t="shared" si="8"/>
        <v>2.2116944382245826E-3</v>
      </c>
      <c r="P32" s="83">
        <f t="shared" si="9"/>
        <v>2.2116944382245826E-3</v>
      </c>
      <c r="Q32" s="3"/>
      <c r="R32" s="44"/>
      <c r="S32" s="86"/>
      <c r="T32" s="86"/>
      <c r="U32" s="222"/>
      <c r="V32" s="73"/>
      <c r="W32" s="73"/>
      <c r="X32" s="73"/>
      <c r="Y32" s="223"/>
      <c r="Z32" s="73"/>
    </row>
    <row r="33" spans="1:27">
      <c r="A33" s="220">
        <v>29</v>
      </c>
      <c r="B33" s="202"/>
      <c r="C33" s="203">
        <v>1</v>
      </c>
      <c r="D33" s="204">
        <v>6.8870097051770981E-5</v>
      </c>
      <c r="E33" s="138">
        <f t="shared" si="4"/>
        <v>14520.089891092803</v>
      </c>
      <c r="F33" s="205">
        <v>8.7205194876087307E-3</v>
      </c>
      <c r="G33" s="137">
        <f t="shared" si="5"/>
        <v>114.672067578191</v>
      </c>
      <c r="H33" s="207">
        <v>24</v>
      </c>
      <c r="I33" s="48">
        <f t="shared" si="6"/>
        <v>1.6528823292425035E-3</v>
      </c>
      <c r="J33" s="218">
        <f t="shared" si="0"/>
        <v>0.99834848292844758</v>
      </c>
      <c r="K33" s="50">
        <f t="shared" si="7"/>
        <v>0.21094535003185205</v>
      </c>
      <c r="L33" s="51">
        <f t="shared" si="1"/>
        <v>0.99850981339714329</v>
      </c>
      <c r="M33" s="110">
        <f t="shared" si="2"/>
        <v>0.99922873044434846</v>
      </c>
      <c r="N33" s="18">
        <f t="shared" si="3"/>
        <v>0.99216440500350955</v>
      </c>
      <c r="O33" s="83">
        <f t="shared" si="8"/>
        <v>7.8974764232372548E-3</v>
      </c>
      <c r="P33" s="83">
        <f t="shared" si="9"/>
        <v>7.8974764232372548E-3</v>
      </c>
      <c r="Q33" s="3"/>
      <c r="R33" s="224"/>
      <c r="S33" s="225"/>
      <c r="T33" s="32"/>
      <c r="U33" s="226"/>
      <c r="V33" s="80"/>
      <c r="W33" s="80"/>
      <c r="X33" s="80"/>
      <c r="Y33" s="81"/>
      <c r="Z33" s="73"/>
    </row>
    <row r="34" spans="1:27" ht="14.25" customHeight="1">
      <c r="A34" s="220">
        <v>30</v>
      </c>
      <c r="B34" s="202"/>
      <c r="C34" s="203">
        <v>1</v>
      </c>
      <c r="D34" s="204">
        <v>2.0492185496983472E-5</v>
      </c>
      <c r="E34" s="138">
        <f t="shared" si="4"/>
        <v>48799.089787041201</v>
      </c>
      <c r="F34" s="205">
        <v>6.9183848004465115E-2</v>
      </c>
      <c r="G34" s="137">
        <f t="shared" si="5"/>
        <v>14.454240821289098</v>
      </c>
      <c r="H34" s="207">
        <v>24</v>
      </c>
      <c r="I34" s="48">
        <f t="shared" si="6"/>
        <v>4.918124519276033E-4</v>
      </c>
      <c r="J34" s="218">
        <f t="shared" si="0"/>
        <v>0.99950830846799221</v>
      </c>
      <c r="K34" s="50">
        <f t="shared" si="7"/>
        <v>1.6609041645590905</v>
      </c>
      <c r="L34" s="51">
        <f t="shared" si="1"/>
        <v>0.9997601401362638</v>
      </c>
      <c r="M34" s="110">
        <f t="shared" si="2"/>
        <v>0.99984830395782731</v>
      </c>
      <c r="N34" s="18">
        <f t="shared" si="3"/>
        <v>0.99970388872373117</v>
      </c>
      <c r="O34" s="83">
        <f t="shared" si="8"/>
        <v>2.961989841279269E-4</v>
      </c>
      <c r="P34" s="83">
        <f t="shared" si="9"/>
        <v>2.9619898412792695E-4</v>
      </c>
      <c r="Q34" s="3"/>
      <c r="R34" s="72"/>
      <c r="S34" s="22"/>
      <c r="T34" s="22"/>
      <c r="U34" s="22"/>
      <c r="V34" s="22"/>
      <c r="W34" s="22"/>
      <c r="X34" s="22"/>
      <c r="Y34" s="22"/>
      <c r="Z34" s="22"/>
    </row>
    <row r="35" spans="1:27" ht="14.25" customHeight="1">
      <c r="A35" s="220">
        <v>31</v>
      </c>
      <c r="B35" s="202"/>
      <c r="C35" s="203">
        <v>1</v>
      </c>
      <c r="D35" s="204">
        <v>4.6839703136383634E-5</v>
      </c>
      <c r="E35" s="138">
        <f t="shared" si="4"/>
        <v>21349.409433452001</v>
      </c>
      <c r="F35" s="205">
        <v>2.3605893894266729E-2</v>
      </c>
      <c r="G35" s="137">
        <f t="shared" si="5"/>
        <v>42.362301740366398</v>
      </c>
      <c r="H35" s="207">
        <v>24</v>
      </c>
      <c r="I35" s="48">
        <f t="shared" si="6"/>
        <v>1.1241528752732072E-3</v>
      </c>
      <c r="J35" s="218">
        <f t="shared" si="0"/>
        <v>0.99887647874786778</v>
      </c>
      <c r="K35" s="50">
        <f t="shared" si="7"/>
        <v>0.56766560633767471</v>
      </c>
      <c r="L35" s="51">
        <f t="shared" si="1"/>
        <v>0.99914222382366025</v>
      </c>
      <c r="M35" s="110">
        <f t="shared" si="2"/>
        <v>0.99953075068145847</v>
      </c>
      <c r="N35" s="18">
        <f t="shared" si="3"/>
        <v>0.99801969176444261</v>
      </c>
      <c r="O35" s="83">
        <f t="shared" si="8"/>
        <v>1.9842376376926697E-3</v>
      </c>
      <c r="P35" s="83">
        <f t="shared" si="9"/>
        <v>1.9842376376926697E-3</v>
      </c>
      <c r="Q35" s="3"/>
      <c r="R35" s="359" t="s">
        <v>70</v>
      </c>
      <c r="S35" s="360"/>
      <c r="T35" s="360"/>
      <c r="U35" s="360"/>
      <c r="V35" s="360"/>
      <c r="W35" s="360"/>
      <c r="X35" s="360"/>
      <c r="Y35" s="361"/>
      <c r="Z35" s="22"/>
    </row>
    <row r="36" spans="1:27">
      <c r="A36" s="220">
        <v>32</v>
      </c>
      <c r="B36" s="202"/>
      <c r="C36" s="203">
        <v>1</v>
      </c>
      <c r="D36" s="204">
        <v>6.2694272554023872E-5</v>
      </c>
      <c r="E36" s="138">
        <f t="shared" si="4"/>
        <v>15950.420337652</v>
      </c>
      <c r="F36" s="205">
        <v>8.0290741925555763E-3</v>
      </c>
      <c r="G36" s="137">
        <f t="shared" si="5"/>
        <v>124.547360756385</v>
      </c>
      <c r="H36" s="207">
        <v>24</v>
      </c>
      <c r="I36" s="48">
        <f t="shared" si="6"/>
        <v>1.504662541296573E-3</v>
      </c>
      <c r="J36" s="218">
        <f t="shared" si="0"/>
        <v>0.99849646889583688</v>
      </c>
      <c r="K36" s="50">
        <f t="shared" si="7"/>
        <v>0.19420244316263038</v>
      </c>
      <c r="L36" s="51">
        <f t="shared" si="1"/>
        <v>0.99863242599063873</v>
      </c>
      <c r="M36" s="110">
        <f t="shared" si="2"/>
        <v>0.9992940947101242</v>
      </c>
      <c r="N36" s="18">
        <f t="shared" si="3"/>
        <v>0.99225209262667968</v>
      </c>
      <c r="O36" s="83">
        <f t="shared" si="8"/>
        <v>7.8084061811451383E-3</v>
      </c>
      <c r="P36" s="83">
        <f t="shared" si="9"/>
        <v>7.8084061811451383E-3</v>
      </c>
      <c r="Q36" s="3"/>
      <c r="R36" s="362"/>
      <c r="S36" s="363"/>
      <c r="T36" s="363"/>
      <c r="U36" s="363"/>
      <c r="V36" s="363"/>
      <c r="W36" s="363"/>
      <c r="X36" s="363"/>
      <c r="Y36" s="364"/>
      <c r="Z36" s="22"/>
    </row>
    <row r="37" spans="1:27">
      <c r="A37" s="220">
        <v>33</v>
      </c>
      <c r="B37" s="202"/>
      <c r="C37" s="203">
        <v>1</v>
      </c>
      <c r="D37" s="204">
        <v>3.0030828746977601E-5</v>
      </c>
      <c r="E37" s="138">
        <f t="shared" si="4"/>
        <v>33299.1143343203</v>
      </c>
      <c r="F37" s="205">
        <v>2.6538849291035695E-2</v>
      </c>
      <c r="G37" s="137">
        <f t="shared" si="5"/>
        <v>37.6806088701736</v>
      </c>
      <c r="H37" s="207">
        <v>24</v>
      </c>
      <c r="I37" s="48">
        <f t="shared" si="6"/>
        <v>7.2073988992746242E-4</v>
      </c>
      <c r="J37" s="218">
        <f t="shared" si="0"/>
        <v>0.9992795197806783</v>
      </c>
      <c r="K37" s="50">
        <f t="shared" si="7"/>
        <v>0.63765312287478415</v>
      </c>
      <c r="L37" s="51">
        <f t="shared" si="1"/>
        <v>0.99946709858719962</v>
      </c>
      <c r="M37" s="110">
        <f t="shared" si="2"/>
        <v>0.99970542216388714</v>
      </c>
      <c r="N37" s="18">
        <f t="shared" si="3"/>
        <v>0.99886969911371548</v>
      </c>
      <c r="O37" s="83">
        <f t="shared" si="8"/>
        <v>1.1315799120620285E-3</v>
      </c>
      <c r="P37" s="83">
        <f t="shared" si="9"/>
        <v>1.1315799120620285E-3</v>
      </c>
      <c r="Q37" s="3"/>
      <c r="R37" s="25"/>
      <c r="S37" s="22"/>
      <c r="T37" s="22"/>
      <c r="U37" s="22"/>
      <c r="V37" s="22"/>
      <c r="W37" s="22"/>
      <c r="X37" s="22"/>
      <c r="Y37" s="120"/>
      <c r="Z37" s="22"/>
    </row>
    <row r="38" spans="1:27" ht="14.25" customHeight="1">
      <c r="A38" s="220">
        <v>34</v>
      </c>
      <c r="B38" s="202"/>
      <c r="C38" s="203">
        <v>1</v>
      </c>
      <c r="D38" s="204">
        <v>1.1238561772559631E-5</v>
      </c>
      <c r="E38" s="138">
        <f t="shared" si="4"/>
        <v>88979.356988687505</v>
      </c>
      <c r="F38" s="205">
        <v>1.1701348279196314E-2</v>
      </c>
      <c r="G38" s="137">
        <f t="shared" si="5"/>
        <v>85.460237242736198</v>
      </c>
      <c r="H38" s="207">
        <v>24</v>
      </c>
      <c r="I38" s="48">
        <f t="shared" si="6"/>
        <v>2.6972548254143114E-4</v>
      </c>
      <c r="J38" s="218">
        <f t="shared" si="0"/>
        <v>0.99973031089010622</v>
      </c>
      <c r="K38" s="50">
        <f t="shared" si="7"/>
        <v>0.28110208418325294</v>
      </c>
      <c r="L38" s="51">
        <f t="shared" si="1"/>
        <v>0.99976486873430537</v>
      </c>
      <c r="M38" s="110">
        <f t="shared" si="2"/>
        <v>0.99987693361667052</v>
      </c>
      <c r="N38" s="18">
        <f t="shared" si="3"/>
        <v>0.99904047142401975</v>
      </c>
      <c r="O38" s="83">
        <f t="shared" si="8"/>
        <v>9.604501553500919E-4</v>
      </c>
      <c r="P38" s="83">
        <f t="shared" si="9"/>
        <v>9.6045015535009201E-4</v>
      </c>
      <c r="Q38" s="3"/>
      <c r="R38" s="121"/>
      <c r="S38" s="111"/>
      <c r="T38" s="365" t="s">
        <v>13</v>
      </c>
      <c r="U38" s="365" t="s">
        <v>79</v>
      </c>
      <c r="V38" s="365" t="s">
        <v>80</v>
      </c>
      <c r="W38" s="111"/>
      <c r="X38" s="111"/>
      <c r="Y38" s="122"/>
      <c r="Z38" s="111"/>
    </row>
    <row r="39" spans="1:27" ht="15" customHeight="1">
      <c r="A39" s="220">
        <v>35</v>
      </c>
      <c r="B39" s="202"/>
      <c r="C39" s="203">
        <v>1</v>
      </c>
      <c r="D39" s="204">
        <v>1.341663350557842E-5</v>
      </c>
      <c r="E39" s="138">
        <f t="shared" si="4"/>
        <v>74534.345712299299</v>
      </c>
      <c r="F39" s="205">
        <v>2.1551700284508229E-2</v>
      </c>
      <c r="G39" s="137">
        <f t="shared" si="5"/>
        <v>46.400051355522002</v>
      </c>
      <c r="H39" s="207">
        <v>24</v>
      </c>
      <c r="I39" s="48">
        <f t="shared" si="6"/>
        <v>3.2199920413388206E-4</v>
      </c>
      <c r="J39" s="218">
        <f t="shared" si="0"/>
        <v>0.99967805263204601</v>
      </c>
      <c r="K39" s="50">
        <f t="shared" si="7"/>
        <v>0.5175628060323314</v>
      </c>
      <c r="L39" s="51">
        <f t="shared" si="1"/>
        <v>0.9997486354781735</v>
      </c>
      <c r="M39" s="110">
        <f t="shared" si="2"/>
        <v>0.99986352442353998</v>
      </c>
      <c r="N39" s="18">
        <f t="shared" si="3"/>
        <v>0.99937785482190578</v>
      </c>
      <c r="O39" s="83">
        <f t="shared" si="8"/>
        <v>6.2253248367705584E-4</v>
      </c>
      <c r="P39" s="83">
        <f t="shared" si="9"/>
        <v>6.2253248367705584E-4</v>
      </c>
      <c r="Q39" s="3"/>
      <c r="R39" s="112"/>
      <c r="S39" s="111"/>
      <c r="T39" s="366"/>
      <c r="U39" s="366"/>
      <c r="V39" s="366"/>
      <c r="W39" s="111"/>
      <c r="X39" s="111"/>
      <c r="Y39" s="122"/>
      <c r="Z39" s="111"/>
    </row>
    <row r="40" spans="1:27">
      <c r="A40" s="220">
        <v>36</v>
      </c>
      <c r="B40" s="202"/>
      <c r="C40" s="203">
        <v>1</v>
      </c>
      <c r="D40" s="204">
        <v>5.5117585681384292E-5</v>
      </c>
      <c r="E40" s="138">
        <f t="shared" si="4"/>
        <v>18143.029808683099</v>
      </c>
      <c r="F40" s="205">
        <v>6.0595582181239942E-2</v>
      </c>
      <c r="G40" s="137">
        <f t="shared" si="5"/>
        <v>16.502853244466301</v>
      </c>
      <c r="H40" s="207">
        <v>24</v>
      </c>
      <c r="I40" s="48">
        <f t="shared" si="6"/>
        <v>1.3228220563532231E-3</v>
      </c>
      <c r="J40" s="218">
        <f t="shared" si="0"/>
        <v>0.99867805248707886</v>
      </c>
      <c r="K40" s="50">
        <f t="shared" si="7"/>
        <v>1.4556167944061118</v>
      </c>
      <c r="L40" s="51">
        <f t="shared" si="1"/>
        <v>0.9993032058398067</v>
      </c>
      <c r="M40" s="110">
        <f t="shared" si="2"/>
        <v>0.99956992259324995</v>
      </c>
      <c r="N40" s="18">
        <f t="shared" si="3"/>
        <v>0.99909122918790383</v>
      </c>
      <c r="O40" s="83">
        <f t="shared" si="8"/>
        <v>9.0959742768918208E-4</v>
      </c>
      <c r="P40" s="83">
        <f t="shared" si="9"/>
        <v>9.0959742768918219E-4</v>
      </c>
      <c r="Q40" s="3"/>
      <c r="R40" s="112"/>
      <c r="S40" s="119" t="s">
        <v>41</v>
      </c>
      <c r="T40" s="123">
        <f>W13</f>
        <v>0.98</v>
      </c>
      <c r="U40" s="123">
        <f>X13</f>
        <v>0.98915299999999995</v>
      </c>
      <c r="V40" s="124">
        <f>Y13</f>
        <v>0.94841200000000003</v>
      </c>
      <c r="W40" s="114"/>
      <c r="X40" s="59"/>
      <c r="Y40" s="60"/>
      <c r="Z40" s="73"/>
    </row>
    <row r="41" spans="1:27">
      <c r="A41" s="220">
        <v>37</v>
      </c>
      <c r="B41" s="202"/>
      <c r="C41" s="203">
        <v>1</v>
      </c>
      <c r="D41" s="204">
        <v>3.542007630520299E-5</v>
      </c>
      <c r="E41" s="138">
        <f t="shared" si="4"/>
        <v>28232.576106932502</v>
      </c>
      <c r="F41" s="205">
        <v>7.8593561326460143E-2</v>
      </c>
      <c r="G41" s="137">
        <f t="shared" si="5"/>
        <v>12.7236885964007</v>
      </c>
      <c r="H41" s="207">
        <v>24</v>
      </c>
      <c r="I41" s="48">
        <f t="shared" si="6"/>
        <v>8.5008183132487172E-4</v>
      </c>
      <c r="J41" s="218">
        <f t="shared" si="0"/>
        <v>0.99915027938587309</v>
      </c>
      <c r="K41" s="50">
        <f t="shared" si="7"/>
        <v>1.8870955536663683</v>
      </c>
      <c r="L41" s="51">
        <f t="shared" si="1"/>
        <v>0.99961778040919502</v>
      </c>
      <c r="M41" s="110">
        <f t="shared" si="2"/>
        <v>0.99975207284039702</v>
      </c>
      <c r="N41" s="18">
        <f t="shared" si="3"/>
        <v>0.99954952899461114</v>
      </c>
      <c r="O41" s="83">
        <f t="shared" si="8"/>
        <v>4.5067402096815395E-4</v>
      </c>
      <c r="P41" s="83">
        <f t="shared" si="9"/>
        <v>4.5067402096815395E-4</v>
      </c>
      <c r="Q41" s="3"/>
      <c r="R41" s="112"/>
      <c r="S41" s="119" t="s">
        <v>42</v>
      </c>
      <c r="T41" s="149">
        <f>L49</f>
        <v>0.97434100000000001</v>
      </c>
      <c r="U41" s="149">
        <f>M49</f>
        <v>0.98547499999999999</v>
      </c>
      <c r="V41" s="150">
        <f>N49</f>
        <v>0.92181100000000005</v>
      </c>
      <c r="W41" s="114"/>
      <c r="X41" s="59"/>
      <c r="Y41" s="60"/>
      <c r="Z41" s="73"/>
    </row>
    <row r="42" spans="1:27">
      <c r="A42" s="220">
        <v>38</v>
      </c>
      <c r="B42" s="202"/>
      <c r="C42" s="203">
        <v>1</v>
      </c>
      <c r="D42" s="204">
        <v>3.2988566710195911E-5</v>
      </c>
      <c r="E42" s="138">
        <f t="shared" si="4"/>
        <v>30313.532830479897</v>
      </c>
      <c r="F42" s="205">
        <v>1.8695745740695758E-2</v>
      </c>
      <c r="G42" s="137">
        <f t="shared" si="5"/>
        <v>53.488104399241003</v>
      </c>
      <c r="H42" s="207">
        <v>24</v>
      </c>
      <c r="I42" s="48">
        <f t="shared" si="6"/>
        <v>7.9172560104470192E-4</v>
      </c>
      <c r="J42" s="218">
        <f t="shared" si="0"/>
        <v>0.99920858773097254</v>
      </c>
      <c r="K42" s="50">
        <f t="shared" si="7"/>
        <v>0.4494896233777429</v>
      </c>
      <c r="L42" s="51">
        <f t="shared" si="1"/>
        <v>0.99936229595272064</v>
      </c>
      <c r="M42" s="110">
        <f t="shared" si="2"/>
        <v>0.99965734124715044</v>
      </c>
      <c r="N42" s="18">
        <f t="shared" si="3"/>
        <v>0.99823861206161957</v>
      </c>
      <c r="O42" s="83">
        <f t="shared" si="8"/>
        <v>1.7644959001762851E-3</v>
      </c>
      <c r="P42" s="83">
        <f t="shared" si="9"/>
        <v>1.7644959001762851E-3</v>
      </c>
      <c r="Q42" s="3"/>
      <c r="R42" s="113"/>
      <c r="S42" s="119" t="s">
        <v>43</v>
      </c>
      <c r="T42" s="123">
        <f>ROUND(T41-T40,6)</f>
        <v>-5.659E-3</v>
      </c>
      <c r="U42" s="123">
        <f>ROUND(U41-U40,6)</f>
        <v>-3.6779999999999998E-3</v>
      </c>
      <c r="V42" s="123">
        <f>ROUND(V41-V40,6)</f>
        <v>-2.6601E-2</v>
      </c>
      <c r="W42" s="116"/>
      <c r="X42" s="59"/>
      <c r="Y42" s="60"/>
      <c r="Z42" s="73"/>
    </row>
    <row r="43" spans="1:27">
      <c r="A43" s="220">
        <v>39</v>
      </c>
      <c r="B43" s="202"/>
      <c r="C43" s="203">
        <v>1</v>
      </c>
      <c r="D43" s="204">
        <v>5.2073557175513607E-5</v>
      </c>
      <c r="E43" s="138">
        <f t="shared" si="4"/>
        <v>19203.604559402502</v>
      </c>
      <c r="F43" s="205">
        <v>6.478099766603683E-2</v>
      </c>
      <c r="G43" s="137">
        <f t="shared" si="5"/>
        <v>15.436625492482602</v>
      </c>
      <c r="H43" s="207">
        <v>24</v>
      </c>
      <c r="I43" s="48">
        <f t="shared" si="6"/>
        <v>1.2497653722123266E-3</v>
      </c>
      <c r="J43" s="218">
        <f t="shared" si="0"/>
        <v>0.99875101525929455</v>
      </c>
      <c r="K43" s="50">
        <f t="shared" si="7"/>
        <v>1.5559937093570961</v>
      </c>
      <c r="L43" s="51">
        <f t="shared" si="1"/>
        <v>0.99936626328535172</v>
      </c>
      <c r="M43" s="110">
        <f t="shared" si="2"/>
        <v>0.99960409309249798</v>
      </c>
      <c r="N43" s="18">
        <f t="shared" si="3"/>
        <v>0.99919680563957503</v>
      </c>
      <c r="O43" s="83">
        <f t="shared" si="8"/>
        <v>8.038400001797836E-4</v>
      </c>
      <c r="P43" s="83">
        <f t="shared" si="9"/>
        <v>8.038400001797836E-4</v>
      </c>
      <c r="Q43" s="3"/>
      <c r="R43" s="113"/>
      <c r="S43" s="118"/>
      <c r="T43" s="115"/>
      <c r="U43" s="116"/>
      <c r="V43" s="117"/>
      <c r="W43" s="116"/>
      <c r="X43" s="59"/>
      <c r="Y43" s="60"/>
      <c r="Z43" s="73"/>
    </row>
    <row r="44" spans="1:27">
      <c r="A44" s="220">
        <v>40</v>
      </c>
      <c r="B44" s="202"/>
      <c r="C44" s="203">
        <v>1</v>
      </c>
      <c r="D44" s="204">
        <v>1.759418294226913E-5</v>
      </c>
      <c r="E44" s="138">
        <f t="shared" si="4"/>
        <v>56836.967268173103</v>
      </c>
      <c r="F44" s="205">
        <v>1.4020911863721505E-2</v>
      </c>
      <c r="G44" s="137">
        <f t="shared" si="5"/>
        <v>71.322037376717006</v>
      </c>
      <c r="H44" s="207">
        <v>24</v>
      </c>
      <c r="I44" s="48">
        <f t="shared" si="6"/>
        <v>4.2226039061445911E-4</v>
      </c>
      <c r="J44" s="218">
        <f t="shared" si="0"/>
        <v>0.99957782874875711</v>
      </c>
      <c r="K44" s="50">
        <f t="shared" si="7"/>
        <v>0.33692414511993057</v>
      </c>
      <c r="L44" s="51">
        <f t="shared" si="1"/>
        <v>0.99964151545969326</v>
      </c>
      <c r="M44" s="110">
        <f t="shared" si="2"/>
        <v>0.99981071154670431</v>
      </c>
      <c r="N44" s="18">
        <f t="shared" si="3"/>
        <v>0.99874671970907825</v>
      </c>
      <c r="O44" s="83">
        <f t="shared" si="8"/>
        <v>1.2548529734213157E-3</v>
      </c>
      <c r="P44" s="83">
        <f t="shared" si="9"/>
        <v>1.2548529734213157E-3</v>
      </c>
      <c r="Q44" s="3"/>
      <c r="R44" s="38"/>
      <c r="S44" s="9"/>
      <c r="T44" s="9"/>
      <c r="U44" s="39"/>
      <c r="V44" s="39"/>
      <c r="W44" s="40"/>
      <c r="X44" s="33"/>
      <c r="Y44" s="34"/>
      <c r="Z44" s="31"/>
    </row>
    <row r="45" spans="1:27">
      <c r="A45" s="220">
        <v>41</v>
      </c>
      <c r="B45" s="202"/>
      <c r="C45" s="203">
        <v>1</v>
      </c>
      <c r="D45" s="204">
        <v>2.7870474302188293E-5</v>
      </c>
      <c r="E45" s="138">
        <f t="shared" si="4"/>
        <v>35880.264869460203</v>
      </c>
      <c r="F45" s="205">
        <v>4.0766659497489845E-2</v>
      </c>
      <c r="G45" s="137">
        <f t="shared" si="5"/>
        <v>24.5298489581069</v>
      </c>
      <c r="H45" s="207">
        <v>24</v>
      </c>
      <c r="I45" s="48">
        <f t="shared" si="6"/>
        <v>6.6889138325251904E-4</v>
      </c>
      <c r="J45" s="218">
        <f t="shared" si="0"/>
        <v>0.99933133227471838</v>
      </c>
      <c r="K45" s="50">
        <f t="shared" si="7"/>
        <v>0.97906871932300876</v>
      </c>
      <c r="L45" s="51">
        <f t="shared" si="1"/>
        <v>0.99957345678076082</v>
      </c>
      <c r="M45" s="110">
        <f t="shared" si="2"/>
        <v>0.99975247073138973</v>
      </c>
      <c r="N45" s="18">
        <f t="shared" si="3"/>
        <v>0.99931680854463922</v>
      </c>
      <c r="O45" s="83">
        <f t="shared" si="8"/>
        <v>6.8365852502347865E-4</v>
      </c>
      <c r="P45" s="83">
        <f t="shared" si="9"/>
        <v>6.8365852502347865E-4</v>
      </c>
      <c r="Q45" s="3"/>
      <c r="R45" s="38"/>
      <c r="S45" s="125" t="s">
        <v>55</v>
      </c>
      <c r="T45" s="126" t="s">
        <v>56</v>
      </c>
      <c r="U45" s="21" t="s">
        <v>14</v>
      </c>
      <c r="V45" s="24"/>
      <c r="W45" s="33"/>
      <c r="X45" s="33"/>
      <c r="Y45" s="34"/>
      <c r="Z45" s="33"/>
      <c r="AA45" s="33"/>
    </row>
    <row r="46" spans="1:27">
      <c r="A46" s="220">
        <v>42</v>
      </c>
      <c r="B46" s="202"/>
      <c r="C46" s="203">
        <v>1</v>
      </c>
      <c r="D46" s="204">
        <v>4.3443126816619255E-5</v>
      </c>
      <c r="E46" s="138">
        <f t="shared" si="4"/>
        <v>23018.600945120001</v>
      </c>
      <c r="F46" s="205">
        <v>3.2591189112440647E-2</v>
      </c>
      <c r="G46" s="137">
        <f t="shared" si="5"/>
        <v>30.6831394383914</v>
      </c>
      <c r="H46" s="207">
        <v>24</v>
      </c>
      <c r="I46" s="48">
        <f t="shared" si="6"/>
        <v>1.042635043598862E-3</v>
      </c>
      <c r="J46" s="218">
        <f t="shared" si="0"/>
        <v>0.99895790831146147</v>
      </c>
      <c r="K46" s="50">
        <f t="shared" si="7"/>
        <v>0.78323117374217432</v>
      </c>
      <c r="L46" s="51">
        <f t="shared" si="1"/>
        <v>0.99927706309616826</v>
      </c>
      <c r="M46" s="110">
        <f t="shared" si="2"/>
        <v>0.99959182148197767</v>
      </c>
      <c r="N46" s="18">
        <f t="shared" si="3"/>
        <v>0.9986688029300248</v>
      </c>
      <c r="O46" s="83">
        <f t="shared" si="8"/>
        <v>1.3329715177540493E-3</v>
      </c>
      <c r="P46" s="83">
        <f t="shared" si="9"/>
        <v>1.3329715177540493E-3</v>
      </c>
      <c r="Q46" s="3"/>
      <c r="R46" s="38"/>
      <c r="S46" s="55">
        <f>ROUND(((1/S13)*U5),6)</f>
        <v>1.06E-3</v>
      </c>
      <c r="T46" s="56">
        <f>ROUND(D49,6)</f>
        <v>1.6169999999999999E-3</v>
      </c>
      <c r="U46" s="56">
        <f>S46-T46</f>
        <v>-5.5699999999999999E-4</v>
      </c>
      <c r="V46" s="35"/>
      <c r="W46" s="33"/>
      <c r="X46" s="33"/>
      <c r="Y46" s="34"/>
      <c r="Z46" s="33"/>
      <c r="AA46" s="33"/>
    </row>
    <row r="47" spans="1:27">
      <c r="A47" s="220">
        <v>43</v>
      </c>
      <c r="B47" s="202"/>
      <c r="C47" s="203">
        <v>1</v>
      </c>
      <c r="D47" s="204">
        <v>6.0813237001065246E-5</v>
      </c>
      <c r="E47" s="138">
        <f t="shared" si="4"/>
        <v>16443.788380850099</v>
      </c>
      <c r="F47" s="205">
        <v>9.9174797554072835E-3</v>
      </c>
      <c r="G47" s="137">
        <f t="shared" si="5"/>
        <v>100.83206869716798</v>
      </c>
      <c r="H47" s="207">
        <v>24</v>
      </c>
      <c r="I47" s="48">
        <f t="shared" si="6"/>
        <v>1.4595176880255658E-3</v>
      </c>
      <c r="J47" s="218">
        <f t="shared" si="0"/>
        <v>0.9985415468899288</v>
      </c>
      <c r="K47" s="50">
        <f t="shared" si="7"/>
        <v>0.23947903181780034</v>
      </c>
      <c r="L47" s="51">
        <f t="shared" si="1"/>
        <v>0.99870209040613689</v>
      </c>
      <c r="M47" s="110">
        <f t="shared" si="2"/>
        <v>0.99932516808283545</v>
      </c>
      <c r="N47" s="18">
        <f t="shared" si="3"/>
        <v>0.99390544684874138</v>
      </c>
      <c r="O47" s="83">
        <f t="shared" si="8"/>
        <v>6.1319244909885688E-3</v>
      </c>
      <c r="P47" s="83">
        <f t="shared" si="9"/>
        <v>6.1319244909885688E-3</v>
      </c>
      <c r="Q47" s="3"/>
      <c r="R47" s="41"/>
      <c r="S47" s="102"/>
      <c r="T47" s="103"/>
      <c r="U47" s="32"/>
      <c r="V47" s="36"/>
      <c r="W47" s="36"/>
      <c r="X47" s="36"/>
      <c r="Y47" s="37"/>
      <c r="Z47" s="33"/>
      <c r="AA47" s="33"/>
    </row>
    <row r="48" spans="1:27">
      <c r="A48" s="221">
        <v>44</v>
      </c>
      <c r="B48" s="244"/>
      <c r="C48" s="203">
        <v>1</v>
      </c>
      <c r="D48" s="204">
        <v>4.7053590656954287E-5</v>
      </c>
      <c r="E48" s="139">
        <f t="shared" si="4"/>
        <v>21252.363231757001</v>
      </c>
      <c r="F48" s="206">
        <v>3.7509592214858868E-2</v>
      </c>
      <c r="G48" s="137">
        <f t="shared" si="5"/>
        <v>26.659847280447501</v>
      </c>
      <c r="H48" s="208">
        <v>24</v>
      </c>
      <c r="I48" s="49">
        <f t="shared" si="6"/>
        <v>1.1292861757669029E-3</v>
      </c>
      <c r="J48" s="218">
        <f t="shared" si="0"/>
        <v>0.99887135122790682</v>
      </c>
      <c r="K48" s="50">
        <f t="shared" si="7"/>
        <v>0.90135949933237969</v>
      </c>
      <c r="L48" s="51">
        <f t="shared" si="1"/>
        <v>0.99925581696580323</v>
      </c>
      <c r="M48" s="110">
        <f t="shared" si="2"/>
        <v>0.99957275300048953</v>
      </c>
      <c r="N48" s="18">
        <f t="shared" si="3"/>
        <v>0.99874713011112293</v>
      </c>
      <c r="O48" s="12">
        <f t="shared" si="8"/>
        <v>1.2544415409110926E-3</v>
      </c>
      <c r="P48" s="12">
        <f t="shared" si="9"/>
        <v>1.2544415409110928E-3</v>
      </c>
      <c r="Q48" s="3"/>
      <c r="R48" s="98"/>
      <c r="S48" s="86"/>
      <c r="T48" s="86"/>
      <c r="U48" s="86"/>
      <c r="V48" s="33"/>
      <c r="W48" s="33"/>
      <c r="X48" s="33"/>
      <c r="Y48" s="33"/>
      <c r="Z48" s="33"/>
      <c r="AA48" s="33"/>
    </row>
    <row r="49" spans="1:27">
      <c r="A49" s="170"/>
      <c r="B49" s="354"/>
      <c r="C49" s="284">
        <f>1/D49</f>
        <v>618.45390359871863</v>
      </c>
      <c r="D49" s="285">
        <f>SUM(D5:D48)</f>
        <v>1.6169353838355689E-3</v>
      </c>
      <c r="E49" s="286">
        <f>AVERAGE(E5:E48)</f>
        <v>49174.237056029138</v>
      </c>
      <c r="F49" s="287"/>
      <c r="G49" s="288">
        <f>AVERAGE(G5:G48)</f>
        <v>54.032509473822842</v>
      </c>
      <c r="H49" s="287"/>
      <c r="I49" s="289"/>
      <c r="J49" s="290">
        <f>PRODUCT(J5:J48)</f>
        <v>0.96193687476959966</v>
      </c>
      <c r="K49" s="291"/>
      <c r="L49" s="200">
        <f>ROUND(PRODUCT(L5:L48),6)</f>
        <v>0.97434100000000001</v>
      </c>
      <c r="M49" s="201">
        <f>ROUND(PRODUCT(M5:M48),6)</f>
        <v>0.98547499999999999</v>
      </c>
      <c r="N49" s="201">
        <f>ROUND(PRODUCT(N5:N48),6)</f>
        <v>0.92181100000000005</v>
      </c>
      <c r="O49" s="91">
        <f>SUM(O5:O48)</f>
        <v>8.1585296482421243E-2</v>
      </c>
      <c r="P49" s="92">
        <f>SUM(P5:P48)</f>
        <v>8.1585296482421257E-2</v>
      </c>
      <c r="Q49" s="20"/>
      <c r="R49" s="98"/>
      <c r="S49" s="100"/>
      <c r="T49" s="101"/>
      <c r="U49" s="13"/>
      <c r="V49" s="33"/>
      <c r="W49" s="33"/>
      <c r="X49" s="33"/>
      <c r="Y49" s="33"/>
      <c r="Z49" s="33"/>
      <c r="AA49" s="33"/>
    </row>
    <row r="50" spans="1:27">
      <c r="A50" s="199"/>
      <c r="B50" s="354"/>
      <c r="C50" s="292" t="s">
        <v>4</v>
      </c>
      <c r="D50" s="283" t="s">
        <v>6</v>
      </c>
      <c r="E50" s="293" t="s">
        <v>18</v>
      </c>
      <c r="F50" s="294"/>
      <c r="G50" s="292" t="s">
        <v>9</v>
      </c>
      <c r="H50" s="294"/>
      <c r="I50" s="294"/>
      <c r="J50" s="136" t="s">
        <v>52</v>
      </c>
      <c r="K50" s="295"/>
      <c r="L50" s="136" t="s">
        <v>53</v>
      </c>
      <c r="M50" s="136" t="s">
        <v>81</v>
      </c>
      <c r="N50" s="136" t="s">
        <v>82</v>
      </c>
      <c r="O50" s="52" t="s">
        <v>8</v>
      </c>
      <c r="P50" s="53" t="s">
        <v>7</v>
      </c>
      <c r="Q50" s="3"/>
      <c r="R50" s="98"/>
      <c r="S50" s="54"/>
      <c r="T50" s="13"/>
      <c r="U50" s="31"/>
      <c r="V50" s="31"/>
      <c r="W50" s="31"/>
      <c r="X50" s="31"/>
      <c r="Y50" s="31"/>
      <c r="Z50" s="31"/>
      <c r="AA50" s="31"/>
    </row>
    <row r="51" spans="1:27">
      <c r="B51" s="13"/>
      <c r="C51" s="296"/>
      <c r="D51" s="3"/>
      <c r="E51" s="296"/>
      <c r="F51" s="296"/>
      <c r="G51" s="296"/>
      <c r="H51" s="296"/>
      <c r="I51" s="296"/>
      <c r="J51" s="351" t="s">
        <v>68</v>
      </c>
      <c r="K51" s="352"/>
      <c r="L51" s="352"/>
      <c r="M51" s="352"/>
      <c r="N51" s="353"/>
      <c r="O51" s="3"/>
      <c r="P51" s="3"/>
      <c r="Q51" s="3"/>
      <c r="R51" s="98" t="s">
        <v>15</v>
      </c>
      <c r="S51" s="54"/>
      <c r="T51" s="13"/>
      <c r="U51" s="31"/>
      <c r="V51" s="31"/>
      <c r="W51" s="31"/>
      <c r="X51" s="31"/>
      <c r="Y51" s="31"/>
      <c r="Z51" s="31"/>
      <c r="AA51" s="31"/>
    </row>
    <row r="52" spans="1:27" ht="14.25" customHeight="1">
      <c r="B52" s="13"/>
      <c r="C52" s="9"/>
      <c r="D52" s="11"/>
      <c r="E52" s="9"/>
      <c r="F52" s="9"/>
      <c r="G52" s="9"/>
      <c r="H52" s="9"/>
      <c r="I52" s="9"/>
      <c r="J52" s="11"/>
      <c r="K52" s="9"/>
      <c r="L52" s="3"/>
      <c r="M52" s="3"/>
      <c r="N52" s="3"/>
      <c r="O52" s="3"/>
      <c r="P52" s="3"/>
      <c r="Q52" s="3"/>
      <c r="R52" s="3"/>
      <c r="S52" s="54"/>
      <c r="T52" s="13"/>
      <c r="U52" s="31"/>
      <c r="V52" s="31"/>
      <c r="W52" s="31"/>
      <c r="X52" s="31"/>
      <c r="Y52" s="31"/>
      <c r="Z52" s="31"/>
    </row>
    <row r="53" spans="1:27" ht="14.25" customHeight="1">
      <c r="B53" s="148"/>
      <c r="C53" s="134"/>
      <c r="D53" s="134"/>
      <c r="E53" s="134"/>
      <c r="F53" s="134"/>
      <c r="G53" s="134"/>
      <c r="H53" s="57"/>
      <c r="I53" s="57"/>
      <c r="J53" s="57"/>
      <c r="K53" s="57"/>
      <c r="L53" s="168"/>
      <c r="M53" s="168"/>
      <c r="N53" s="1"/>
      <c r="O53" s="1"/>
      <c r="P53" s="3"/>
      <c r="Q53" s="3"/>
      <c r="R53" s="98"/>
      <c r="S53" s="54"/>
      <c r="T53" s="13"/>
      <c r="U53" s="31"/>
      <c r="V53" s="31"/>
      <c r="W53" s="31"/>
      <c r="X53" s="31"/>
      <c r="Y53" s="31"/>
      <c r="Z53" s="31"/>
    </row>
    <row r="54" spans="1:27" ht="14.25" customHeight="1">
      <c r="B54" s="141"/>
      <c r="C54" s="5"/>
      <c r="D54" s="1"/>
      <c r="E54" s="89"/>
      <c r="F54" s="2"/>
      <c r="G54" s="57"/>
      <c r="H54" s="57"/>
      <c r="I54" s="84"/>
      <c r="J54" s="1"/>
      <c r="K54" s="84"/>
      <c r="L54" s="165"/>
      <c r="M54" s="165"/>
      <c r="N54" s="1"/>
      <c r="O54" s="1"/>
      <c r="P54" s="3"/>
      <c r="Q54" s="3"/>
      <c r="R54" s="98"/>
      <c r="S54" s="54"/>
      <c r="T54" s="13"/>
      <c r="U54" s="31"/>
      <c r="V54" s="31"/>
      <c r="W54" s="31"/>
      <c r="X54" s="31"/>
      <c r="Y54" s="31"/>
      <c r="Z54" s="31"/>
    </row>
    <row r="55" spans="1:27" ht="14.25" customHeight="1">
      <c r="B55" s="141"/>
      <c r="C55" s="5"/>
      <c r="D55" s="1"/>
      <c r="E55" s="66"/>
      <c r="F55" s="2"/>
      <c r="G55" s="1"/>
      <c r="H55" s="164"/>
      <c r="I55" s="84"/>
      <c r="J55" s="1"/>
      <c r="K55" s="84"/>
      <c r="L55" s="165"/>
      <c r="M55" s="165"/>
      <c r="N55" s="1"/>
      <c r="O55" s="1"/>
      <c r="P55" s="3"/>
      <c r="Q55" s="3"/>
      <c r="R55" s="98"/>
      <c r="S55" s="54"/>
      <c r="T55" s="13"/>
      <c r="U55" s="31"/>
      <c r="V55" s="31"/>
      <c r="W55" s="31"/>
      <c r="X55" s="31"/>
      <c r="Y55" s="31"/>
      <c r="Z55" s="31"/>
    </row>
    <row r="56" spans="1:27" ht="14.25" customHeight="1">
      <c r="B56" s="141"/>
      <c r="C56" s="5"/>
      <c r="D56" s="1"/>
      <c r="E56" s="66"/>
      <c r="F56" s="2"/>
      <c r="G56" s="90"/>
      <c r="H56" s="46"/>
      <c r="I56" s="84"/>
      <c r="J56" s="1"/>
      <c r="K56" s="84"/>
      <c r="L56" s="1"/>
      <c r="M56" s="1"/>
      <c r="N56" s="1"/>
      <c r="O56" s="1"/>
      <c r="P56" s="3"/>
      <c r="Q56" s="3"/>
      <c r="R56" s="142"/>
      <c r="S56" s="13"/>
      <c r="T56" s="13"/>
      <c r="U56" s="31"/>
      <c r="V56" s="31"/>
      <c r="W56" s="31"/>
    </row>
    <row r="57" spans="1:27" ht="14.25" customHeight="1">
      <c r="B57" s="141"/>
      <c r="C57" s="5"/>
      <c r="D57" s="10"/>
      <c r="E57" s="4"/>
      <c r="F57" s="7"/>
      <c r="G57" s="5"/>
      <c r="H57" s="5"/>
      <c r="I57" s="6"/>
      <c r="J57" s="10"/>
      <c r="K57" s="6"/>
      <c r="L57" s="1"/>
      <c r="M57" s="1"/>
      <c r="N57" s="90"/>
      <c r="O57" s="1"/>
      <c r="P57" s="1"/>
      <c r="Q57" s="1"/>
      <c r="R57" s="142"/>
      <c r="S57" s="13"/>
      <c r="T57" s="13"/>
      <c r="U57" s="31"/>
      <c r="V57" s="31"/>
      <c r="W57" s="31"/>
    </row>
    <row r="58" spans="1:27" ht="14.25" customHeight="1">
      <c r="B58" s="141"/>
      <c r="C58" s="5"/>
      <c r="D58" s="10"/>
      <c r="E58" s="4"/>
      <c r="F58" s="7"/>
      <c r="G58" s="5"/>
      <c r="H58" s="5"/>
      <c r="I58" s="6"/>
      <c r="J58" s="10"/>
      <c r="K58" s="6"/>
      <c r="L58" s="1"/>
      <c r="M58" s="1"/>
      <c r="N58" s="90"/>
      <c r="O58" s="1"/>
      <c r="P58" s="3"/>
      <c r="Q58" s="3"/>
      <c r="R58" s="142"/>
      <c r="S58" s="13"/>
      <c r="T58" s="13"/>
      <c r="U58" s="31"/>
      <c r="V58" s="31"/>
      <c r="W58" s="31"/>
    </row>
    <row r="59" spans="1:27" ht="14.25" customHeight="1">
      <c r="B59" s="141"/>
      <c r="C59" s="5"/>
      <c r="D59" s="10"/>
      <c r="E59" s="4"/>
      <c r="F59" s="7"/>
      <c r="G59" s="5"/>
      <c r="H59" s="5"/>
      <c r="I59" s="6"/>
      <c r="J59" s="10"/>
      <c r="K59" s="6"/>
      <c r="L59" s="1"/>
      <c r="M59" s="1"/>
      <c r="N59" s="140"/>
      <c r="O59" s="1"/>
      <c r="P59" s="3"/>
      <c r="Q59" s="3"/>
      <c r="R59" s="142"/>
      <c r="S59" s="13"/>
      <c r="T59" s="13"/>
      <c r="U59" s="31"/>
      <c r="V59" s="31"/>
      <c r="W59" s="31"/>
    </row>
    <row r="60" spans="1:27" ht="14.25" customHeight="1">
      <c r="B60" s="141"/>
      <c r="C60" s="5"/>
      <c r="D60" s="10"/>
      <c r="E60" s="4"/>
      <c r="F60" s="7"/>
      <c r="G60" s="5"/>
      <c r="H60" s="5"/>
      <c r="I60" s="6"/>
      <c r="J60" s="10"/>
      <c r="K60" s="6"/>
      <c r="L60" s="1"/>
      <c r="M60" s="1"/>
      <c r="N60" s="140"/>
      <c r="O60" s="1"/>
      <c r="P60" s="3"/>
      <c r="Q60" s="3"/>
      <c r="R60" s="142"/>
      <c r="S60" s="13"/>
      <c r="T60" s="13"/>
      <c r="U60" s="31"/>
      <c r="V60" s="31"/>
      <c r="W60" s="31"/>
    </row>
    <row r="61" spans="1:27" ht="14.25" customHeight="1">
      <c r="B61" s="141"/>
      <c r="C61" s="5"/>
      <c r="D61" s="10"/>
      <c r="E61" s="4"/>
      <c r="F61" s="7"/>
      <c r="G61" s="5"/>
      <c r="H61" s="5"/>
      <c r="I61" s="6"/>
      <c r="J61" s="10"/>
      <c r="K61" s="6"/>
      <c r="L61" s="1"/>
      <c r="M61" s="1"/>
      <c r="N61" s="90"/>
      <c r="O61" s="1"/>
      <c r="P61" s="1"/>
      <c r="Q61" s="1"/>
      <c r="R61" s="16"/>
      <c r="S61" s="8"/>
      <c r="T61" s="8"/>
    </row>
    <row r="62" spans="1:27" ht="14.25" customHeight="1">
      <c r="B62" s="141"/>
      <c r="C62" s="5"/>
      <c r="D62" s="5"/>
      <c r="E62" s="57"/>
      <c r="F62" s="5"/>
      <c r="G62" s="5"/>
      <c r="H62" s="5"/>
      <c r="I62" s="5"/>
      <c r="J62" s="5"/>
      <c r="K62" s="5"/>
      <c r="L62" s="5"/>
      <c r="M62" s="5"/>
      <c r="N62" s="5"/>
      <c r="O62" s="142"/>
      <c r="P62" s="8"/>
      <c r="Q62" s="8"/>
      <c r="R62" s="16"/>
      <c r="S62" s="8"/>
      <c r="T62" s="8"/>
    </row>
    <row r="63" spans="1:27" ht="14.25" customHeight="1">
      <c r="B63" s="141"/>
      <c r="C63" s="5"/>
      <c r="D63" s="5"/>
      <c r="E63" s="5"/>
      <c r="F63" s="2"/>
      <c r="G63" s="90"/>
      <c r="H63" s="5"/>
      <c r="I63" s="5"/>
      <c r="J63" s="5"/>
      <c r="K63" s="5"/>
      <c r="L63" s="5"/>
      <c r="M63" s="5"/>
      <c r="N63" s="5"/>
      <c r="O63" s="142"/>
      <c r="P63" s="8"/>
      <c r="Q63" s="8"/>
      <c r="R63" s="16"/>
      <c r="S63" s="8"/>
      <c r="T63" s="8"/>
    </row>
    <row r="64" spans="1:27" ht="14.25" customHeight="1">
      <c r="B64" s="143"/>
      <c r="C64" s="144"/>
      <c r="D64" s="144"/>
      <c r="E64" s="144"/>
      <c r="F64" s="144"/>
      <c r="G64" s="144"/>
      <c r="H64" s="144"/>
      <c r="I64" s="61"/>
      <c r="J64" s="145"/>
      <c r="K64" s="61"/>
      <c r="L64" s="61"/>
      <c r="M64" s="144"/>
      <c r="N64" s="59"/>
      <c r="O64" s="146"/>
    </row>
    <row r="65" spans="2:15" ht="14.25" customHeight="1">
      <c r="B65" s="147"/>
      <c r="C65" s="73"/>
      <c r="D65" s="73"/>
      <c r="E65" s="73"/>
      <c r="F65" s="73"/>
      <c r="G65" s="73"/>
      <c r="H65" s="73"/>
      <c r="I65" s="146"/>
      <c r="J65" s="73"/>
      <c r="K65" s="146"/>
      <c r="L65" s="146"/>
      <c r="M65" s="73"/>
      <c r="N65" s="73"/>
      <c r="O65" s="146"/>
    </row>
    <row r="66" spans="2:15" ht="14.25" customHeight="1">
      <c r="B66" s="147"/>
      <c r="C66" s="73"/>
      <c r="D66" s="73"/>
      <c r="E66" s="73"/>
      <c r="F66" s="73"/>
      <c r="G66" s="73"/>
      <c r="H66" s="73"/>
      <c r="I66" s="146"/>
      <c r="J66" s="73"/>
      <c r="K66" s="146"/>
      <c r="L66" s="146"/>
      <c r="M66" s="73"/>
      <c r="N66" s="73"/>
      <c r="O66" s="146"/>
    </row>
    <row r="67" spans="2:15" ht="14.25" customHeight="1">
      <c r="B67" s="73"/>
      <c r="C67" s="73"/>
      <c r="D67" s="73"/>
      <c r="E67" s="73"/>
      <c r="F67" s="73"/>
      <c r="G67" s="73"/>
      <c r="H67" s="73"/>
      <c r="I67" s="146"/>
      <c r="J67" s="73"/>
      <c r="K67" s="146"/>
      <c r="L67" s="146"/>
      <c r="M67" s="73"/>
      <c r="N67" s="73"/>
      <c r="O67" s="146"/>
    </row>
    <row r="68" spans="2:15" ht="14.25" customHeight="1">
      <c r="B68" s="73"/>
      <c r="C68" s="73"/>
      <c r="D68" s="73"/>
      <c r="E68" s="73"/>
      <c r="F68" s="73"/>
      <c r="G68" s="73"/>
      <c r="H68" s="73"/>
      <c r="I68" s="146"/>
      <c r="J68" s="73"/>
      <c r="K68" s="146"/>
      <c r="L68" s="146"/>
      <c r="M68" s="73"/>
      <c r="N68" s="73"/>
      <c r="O68" s="146"/>
    </row>
    <row r="69" spans="2:15" ht="14.25" customHeight="1">
      <c r="B69" s="73"/>
      <c r="C69" s="73"/>
      <c r="D69" s="73"/>
      <c r="E69" s="73"/>
      <c r="F69" s="73"/>
      <c r="G69" s="73"/>
      <c r="H69" s="73"/>
      <c r="I69" s="146"/>
      <c r="J69" s="73"/>
      <c r="K69" s="146"/>
      <c r="L69" s="146"/>
      <c r="M69" s="73"/>
      <c r="N69" s="73"/>
      <c r="O69" s="146"/>
    </row>
    <row r="70" spans="2:15" ht="14.25" customHeight="1"/>
    <row r="71" spans="2:15" ht="14.25" customHeight="1"/>
    <row r="72" spans="2:15" ht="14.25" customHeight="1"/>
    <row r="73" spans="2:15" ht="14.25" customHeight="1"/>
    <row r="74" spans="2:15" ht="14.25" customHeight="1"/>
    <row r="75" spans="2:15" ht="14.25" customHeight="1"/>
    <row r="76" spans="2:15" ht="14.25" customHeight="1"/>
    <row r="77" spans="2:15" ht="14.25" customHeight="1"/>
    <row r="78" spans="2:15" ht="14.25" customHeight="1"/>
    <row r="79" spans="2:15" ht="14.25" customHeight="1"/>
    <row r="80" spans="2:15"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sheetData>
  <sheetProtection formatCells="0" formatColumns="0" formatRows="0" insertColumns="0" insertRows="0" deleteRows="0" selectLockedCells="1" sort="0"/>
  <mergeCells count="20">
    <mergeCell ref="R3:Y3"/>
    <mergeCell ref="R7:S7"/>
    <mergeCell ref="T7:V7"/>
    <mergeCell ref="W7:Y7"/>
    <mergeCell ref="J51:N51"/>
    <mergeCell ref="B49:B50"/>
    <mergeCell ref="A1:Y1"/>
    <mergeCell ref="A3:N3"/>
    <mergeCell ref="R35:Y36"/>
    <mergeCell ref="T38:T39"/>
    <mergeCell ref="U38:U39"/>
    <mergeCell ref="V38:V39"/>
    <mergeCell ref="X8:X12"/>
    <mergeCell ref="Y8:Y12"/>
    <mergeCell ref="R8:R12"/>
    <mergeCell ref="S8:S12"/>
    <mergeCell ref="T8:T12"/>
    <mergeCell ref="U8:U12"/>
    <mergeCell ref="V8:V12"/>
    <mergeCell ref="W8:W12"/>
  </mergeCells>
  <conditionalFormatting sqref="T42:V42">
    <cfRule type="cellIs" dxfId="9" priority="8" operator="greaterThanOrEqual">
      <formula>0</formula>
    </cfRule>
  </conditionalFormatting>
  <conditionalFormatting sqref="U46">
    <cfRule type="cellIs" dxfId="8" priority="7" operator="greaterThan">
      <formula>0</formula>
    </cfRule>
  </conditionalFormatting>
  <conditionalFormatting sqref="L5:L48">
    <cfRule type="cellIs" dxfId="7" priority="6" operator="greaterThanOrEqual">
      <formula>$T$13-0.000001</formula>
    </cfRule>
  </conditionalFormatting>
  <conditionalFormatting sqref="M5:M48">
    <cfRule type="cellIs" dxfId="6" priority="5" operator="greaterThanOrEqual">
      <formula>$U$13-0.000001</formula>
    </cfRule>
  </conditionalFormatting>
  <conditionalFormatting sqref="N5:N48">
    <cfRule type="cellIs" dxfId="5" priority="4" operator="greaterThanOrEqual">
      <formula>$V$13-0.000001</formula>
    </cfRule>
  </conditionalFormatting>
  <conditionalFormatting sqref="L49">
    <cfRule type="cellIs" dxfId="4" priority="3" operator="greaterThanOrEqual">
      <formula>$W$13</formula>
    </cfRule>
  </conditionalFormatting>
  <conditionalFormatting sqref="M49">
    <cfRule type="cellIs" dxfId="3" priority="2" operator="greaterThanOrEqual">
      <formula>$X$13</formula>
    </cfRule>
  </conditionalFormatting>
  <conditionalFormatting sqref="N49">
    <cfRule type="cellIs" dxfId="2" priority="1" operator="greaterThanOrEqual">
      <formula>$Y$13</formula>
    </cfRule>
  </conditionalFormatting>
  <printOptions horizontalCentered="1" verticalCentered="1"/>
  <pageMargins left="0.7" right="0.7" top="0.75" bottom="0.75" header="0.3" footer="0.3"/>
  <pageSetup paperSize="3" scale="79" fitToHeight="0" orientation="landscape" r:id="rId1"/>
  <headerFooter>
    <oddFooter>&amp;L170310 Tim.Adams@NASA.gov</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W5207"/>
  <sheetViews>
    <sheetView zoomScaleNormal="100" zoomScalePageLayoutView="80" workbookViewId="0">
      <selection activeCell="X8" sqref="X8"/>
    </sheetView>
  </sheetViews>
  <sheetFormatPr defaultRowHeight="14.25"/>
  <cols>
    <col min="1" max="1" width="9.140625" style="253"/>
    <col min="2" max="6" width="10.7109375" style="27" customWidth="1"/>
    <col min="7" max="7" width="10.7109375" style="45" hidden="1" customWidth="1"/>
    <col min="8" max="8" width="10.7109375" style="27" customWidth="1"/>
    <col min="9" max="9" width="10.7109375" style="45" hidden="1" customWidth="1"/>
    <col min="10" max="10" width="12.7109375" style="45" customWidth="1"/>
    <col min="11" max="12" width="12.7109375" style="27" customWidth="1"/>
    <col min="13" max="13" width="12.7109375" style="45" customWidth="1"/>
    <col min="14" max="22" width="12.7109375" style="27" customWidth="1"/>
    <col min="23" max="16384" width="9.140625" style="27"/>
  </cols>
  <sheetData>
    <row r="1" spans="1:23" ht="30" customHeight="1">
      <c r="A1" s="355" t="s">
        <v>72</v>
      </c>
      <c r="B1" s="355"/>
      <c r="C1" s="355"/>
      <c r="D1" s="355"/>
      <c r="E1" s="355"/>
      <c r="F1" s="355"/>
      <c r="G1" s="355"/>
      <c r="H1" s="355"/>
      <c r="I1" s="355"/>
      <c r="J1" s="355"/>
      <c r="K1" s="355"/>
      <c r="L1" s="355"/>
      <c r="M1" s="355"/>
      <c r="N1" s="355"/>
      <c r="O1" s="355"/>
      <c r="P1" s="355"/>
      <c r="Q1" s="355"/>
      <c r="R1" s="355"/>
      <c r="S1" s="355"/>
      <c r="T1" s="355"/>
      <c r="U1" s="355"/>
      <c r="V1" s="355"/>
    </row>
    <row r="2" spans="1:23">
      <c r="B2" s="8"/>
      <c r="C2" s="28"/>
      <c r="D2" s="8"/>
      <c r="E2" s="29"/>
      <c r="F2" s="8"/>
      <c r="G2" s="8"/>
      <c r="H2" s="8"/>
      <c r="I2" s="8"/>
      <c r="J2" s="30"/>
      <c r="K2" s="8"/>
      <c r="L2" s="8"/>
      <c r="M2" s="8"/>
      <c r="N2" s="16"/>
      <c r="O2" s="8"/>
      <c r="P2" s="8"/>
    </row>
    <row r="3" spans="1:23" ht="29.1" customHeight="1">
      <c r="A3" s="252">
        <v>2</v>
      </c>
      <c r="B3" s="386" t="s">
        <v>84</v>
      </c>
      <c r="C3" s="357"/>
      <c r="D3" s="357"/>
      <c r="E3" s="357"/>
      <c r="F3" s="357"/>
      <c r="G3" s="357"/>
      <c r="H3" s="357"/>
      <c r="I3" s="357"/>
      <c r="J3" s="357"/>
      <c r="K3" s="357"/>
      <c r="L3" s="358"/>
      <c r="M3" s="99"/>
      <c r="N3" s="148"/>
      <c r="O3" s="277"/>
      <c r="P3" s="43"/>
      <c r="Q3" s="43"/>
      <c r="R3" s="43"/>
      <c r="S3" s="43"/>
      <c r="T3" s="43"/>
      <c r="U3" s="43"/>
      <c r="V3" s="43"/>
    </row>
    <row r="4" spans="1:23" ht="75" customHeight="1">
      <c r="A4" s="246" t="s">
        <v>69</v>
      </c>
      <c r="B4" s="14" t="s">
        <v>50</v>
      </c>
      <c r="C4" s="19" t="s">
        <v>57</v>
      </c>
      <c r="D4" s="14" t="s">
        <v>51</v>
      </c>
      <c r="E4" s="127" t="s">
        <v>58</v>
      </c>
      <c r="F4" s="14" t="s">
        <v>48</v>
      </c>
      <c r="G4" s="127" t="s">
        <v>0</v>
      </c>
      <c r="H4" s="217" t="s">
        <v>52</v>
      </c>
      <c r="I4" s="15" t="s">
        <v>1</v>
      </c>
      <c r="J4" s="107" t="s">
        <v>10</v>
      </c>
      <c r="K4" s="109" t="s">
        <v>77</v>
      </c>
      <c r="L4" s="108" t="s">
        <v>78</v>
      </c>
      <c r="M4" s="47"/>
      <c r="N4" s="88"/>
      <c r="O4" s="88"/>
      <c r="P4" s="88"/>
      <c r="Q4" s="174"/>
      <c r="R4" s="135"/>
      <c r="S4" s="88"/>
      <c r="T4" s="88"/>
      <c r="U4" s="88"/>
      <c r="V4" s="88"/>
    </row>
    <row r="5" spans="1:23" ht="15" customHeight="1">
      <c r="A5" s="258">
        <v>0</v>
      </c>
      <c r="B5" s="278">
        <f>'3 Example, Subsys Avail Rollup'!$D$49</f>
        <v>1.6169353838355689E-3</v>
      </c>
      <c r="C5" s="281">
        <f>1/B5</f>
        <v>618.45390359871863</v>
      </c>
      <c r="D5" s="279">
        <f>1/E5</f>
        <v>1.9062896610889668E-2</v>
      </c>
      <c r="E5" s="282">
        <f>C5*((1/('3 Example, Subsys Avail Rollup'!$N$49))-1)</f>
        <v>52.457924963447091</v>
      </c>
      <c r="F5" s="259">
        <f>$A$3*A5</f>
        <v>0</v>
      </c>
      <c r="G5" s="260" t="e">
        <f>#REF!*B5*F5</f>
        <v>#REF!</v>
      </c>
      <c r="H5" s="261">
        <f>EXP(-B$5*F5)</f>
        <v>1</v>
      </c>
      <c r="I5" s="262">
        <f>(B5+D5)*F5</f>
        <v>0</v>
      </c>
      <c r="J5" s="263">
        <f>(D$5/(D$5+B$5))+(B$5/(D$5+B$5))*EXP(-(B$5+D$5)*F5)</f>
        <v>1</v>
      </c>
      <c r="K5" s="280"/>
      <c r="L5" s="265">
        <f>D$5/(D$5+B$5)</f>
        <v>0.92181100000000016</v>
      </c>
      <c r="M5" s="3"/>
      <c r="N5" s="237"/>
      <c r="O5" s="46"/>
      <c r="P5" s="46"/>
      <c r="Q5" s="236"/>
      <c r="R5" s="237"/>
      <c r="S5" s="58"/>
      <c r="T5" s="58"/>
      <c r="U5" s="58"/>
      <c r="V5" s="58"/>
    </row>
    <row r="6" spans="1:23">
      <c r="A6" s="266">
        <v>1</v>
      </c>
      <c r="B6" s="267"/>
      <c r="C6" s="268"/>
      <c r="D6" s="241"/>
      <c r="E6" s="269"/>
      <c r="F6" s="259">
        <f t="shared" ref="F6:F69" si="0">$A$3*A6</f>
        <v>2</v>
      </c>
      <c r="G6" s="260" t="e">
        <f>#REF!*B6*F6</f>
        <v>#REF!</v>
      </c>
      <c r="H6" s="261">
        <f t="shared" ref="H6:H69" si="1">EXP(-B$5*F6)</f>
        <v>0.9967713525603602</v>
      </c>
      <c r="I6" s="262">
        <f t="shared" ref="I6:I69" si="2">(B6+D6)*F6</f>
        <v>0</v>
      </c>
      <c r="J6" s="263">
        <f t="shared" ref="J6:J69" si="3">(D$5/(D$5+B$5))+(B$5/(D$5+B$5))*EXP(-(B$5+D$5)*F6)</f>
        <v>0.99683209260315198</v>
      </c>
      <c r="K6" s="264">
        <f t="shared" ref="K6:K69" si="4">(D$5/(D$5+B$5))+(B$5/(((D$5+B$5)^2)*F6))*(1-EXP(-(B$5+D$5)*F6))</f>
        <v>0.99840512798073378</v>
      </c>
      <c r="L6" s="265">
        <f t="shared" ref="L6:L69" si="5">D$5/(D$5+B$5)</f>
        <v>0.92181100000000016</v>
      </c>
      <c r="M6" s="3"/>
      <c r="N6" s="239"/>
      <c r="O6" s="239"/>
      <c r="P6" s="239"/>
      <c r="Q6" s="239"/>
      <c r="R6" s="239"/>
      <c r="S6" s="247"/>
      <c r="T6" s="247"/>
      <c r="U6" s="58"/>
      <c r="V6" s="58"/>
    </row>
    <row r="7" spans="1:23">
      <c r="A7" s="266">
        <v>2</v>
      </c>
      <c r="B7" s="267"/>
      <c r="C7" s="268"/>
      <c r="D7" s="241"/>
      <c r="E7" s="269"/>
      <c r="F7" s="259">
        <f t="shared" si="0"/>
        <v>4</v>
      </c>
      <c r="G7" s="260" t="e">
        <f>#REF!*B7*F7</f>
        <v>#REF!</v>
      </c>
      <c r="H7" s="261">
        <f t="shared" si="1"/>
        <v>0.99355312928500994</v>
      </c>
      <c r="I7" s="262">
        <f t="shared" si="2"/>
        <v>0</v>
      </c>
      <c r="J7" s="263">
        <f t="shared" si="3"/>
        <v>0.9937925362182749</v>
      </c>
      <c r="K7" s="264">
        <f t="shared" si="4"/>
        <v>0.99685348321877698</v>
      </c>
      <c r="L7" s="265">
        <f t="shared" si="5"/>
        <v>0.92181100000000016</v>
      </c>
      <c r="M7" s="3"/>
      <c r="N7" s="248"/>
      <c r="O7" s="248"/>
      <c r="P7" s="64"/>
      <c r="Q7" s="64"/>
      <c r="R7" s="64"/>
      <c r="S7" s="64"/>
      <c r="T7" s="64"/>
      <c r="U7" s="128"/>
      <c r="V7" s="58"/>
      <c r="W7" s="31"/>
    </row>
    <row r="8" spans="1:23" ht="14.25" customHeight="1">
      <c r="A8" s="266">
        <v>3</v>
      </c>
      <c r="B8" s="267"/>
      <c r="C8" s="268"/>
      <c r="D8" s="241"/>
      <c r="E8" s="269"/>
      <c r="F8" s="259">
        <f t="shared" si="0"/>
        <v>6</v>
      </c>
      <c r="G8" s="260" t="e">
        <f>#REF!*B8*F8</f>
        <v>#REF!</v>
      </c>
      <c r="H8" s="261">
        <f t="shared" si="1"/>
        <v>0.99034529651799774</v>
      </c>
      <c r="I8" s="262">
        <f t="shared" si="2"/>
        <v>0</v>
      </c>
      <c r="J8" s="263">
        <f t="shared" si="3"/>
        <v>0.99087613057269353</v>
      </c>
      <c r="K8" s="264">
        <f t="shared" si="4"/>
        <v>0.99534374944104786</v>
      </c>
      <c r="L8" s="265">
        <f t="shared" si="5"/>
        <v>0.92181100000000016</v>
      </c>
      <c r="M8" s="3"/>
      <c r="N8" s="239"/>
      <c r="O8" s="239"/>
      <c r="P8" s="174"/>
      <c r="Q8" s="174"/>
      <c r="R8" s="174"/>
      <c r="S8" s="174"/>
      <c r="T8" s="174"/>
      <c r="U8" s="135"/>
      <c r="V8" s="33"/>
      <c r="W8" s="31"/>
    </row>
    <row r="9" spans="1:23" ht="15" customHeight="1">
      <c r="A9" s="266">
        <v>4</v>
      </c>
      <c r="B9" s="267"/>
      <c r="C9" s="268"/>
      <c r="D9" s="241"/>
      <c r="E9" s="269"/>
      <c r="F9" s="259">
        <f t="shared" si="0"/>
        <v>8</v>
      </c>
      <c r="G9" s="260" t="e">
        <f>#REF!*B9*F9</f>
        <v>#REF!</v>
      </c>
      <c r="H9" s="261">
        <f t="shared" si="1"/>
        <v>0.98714782071203566</v>
      </c>
      <c r="I9" s="262">
        <f t="shared" si="2"/>
        <v>0</v>
      </c>
      <c r="J9" s="263">
        <f t="shared" si="3"/>
        <v>0.98807788608810465</v>
      </c>
      <c r="K9" s="264">
        <f t="shared" si="4"/>
        <v>0.99387465309771594</v>
      </c>
      <c r="L9" s="265">
        <f t="shared" si="5"/>
        <v>0.92181100000000016</v>
      </c>
      <c r="M9" s="3"/>
      <c r="N9" s="239"/>
      <c r="O9" s="239"/>
      <c r="P9" s="174"/>
      <c r="Q9" s="174"/>
      <c r="R9" s="174"/>
      <c r="S9" s="174"/>
      <c r="T9" s="174"/>
      <c r="U9" s="135"/>
      <c r="V9" s="33"/>
      <c r="W9" s="31"/>
    </row>
    <row r="10" spans="1:23">
      <c r="A10" s="266">
        <v>5</v>
      </c>
      <c r="B10" s="267"/>
      <c r="C10" s="268"/>
      <c r="D10" s="241"/>
      <c r="E10" s="269"/>
      <c r="F10" s="259">
        <f t="shared" si="0"/>
        <v>10</v>
      </c>
      <c r="G10" s="260" t="e">
        <f>#REF!*B10*F10</f>
        <v>#REF!</v>
      </c>
      <c r="H10" s="261">
        <f t="shared" si="1"/>
        <v>0.98396066842814778</v>
      </c>
      <c r="I10" s="262">
        <f t="shared" si="2"/>
        <v>0</v>
      </c>
      <c r="J10" s="263">
        <f t="shared" si="3"/>
        <v>0.9853930153440793</v>
      </c>
      <c r="K10" s="264">
        <f t="shared" si="4"/>
        <v>0.9924449619182909</v>
      </c>
      <c r="L10" s="265">
        <f t="shared" si="5"/>
        <v>0.92181100000000016</v>
      </c>
      <c r="M10" s="3"/>
      <c r="N10" s="239"/>
      <c r="O10" s="239"/>
      <c r="P10" s="174"/>
      <c r="Q10" s="174"/>
      <c r="R10" s="174"/>
      <c r="S10" s="174"/>
      <c r="T10" s="174"/>
      <c r="U10" s="135"/>
      <c r="V10" s="33"/>
      <c r="W10" s="31"/>
    </row>
    <row r="11" spans="1:23">
      <c r="A11" s="266">
        <v>6</v>
      </c>
      <c r="B11" s="267"/>
      <c r="C11" s="268"/>
      <c r="D11" s="241"/>
      <c r="E11" s="269"/>
      <c r="F11" s="259">
        <f t="shared" si="0"/>
        <v>12</v>
      </c>
      <c r="G11" s="260" t="e">
        <f>#REF!*B11*F11</f>
        <v>#REF!</v>
      </c>
      <c r="H11" s="261">
        <f t="shared" si="1"/>
        <v>0.98078380633532092</v>
      </c>
      <c r="I11" s="262">
        <f t="shared" si="2"/>
        <v>0</v>
      </c>
      <c r="J11" s="263">
        <f t="shared" si="3"/>
        <v>0.98281692488742911</v>
      </c>
      <c r="K11" s="264">
        <f t="shared" si="4"/>
        <v>0.99105348351789391</v>
      </c>
      <c r="L11" s="265">
        <f t="shared" si="5"/>
        <v>0.92181100000000016</v>
      </c>
      <c r="M11" s="3"/>
      <c r="N11" s="239"/>
      <c r="O11" s="239"/>
      <c r="P11" s="174"/>
      <c r="Q11" s="174"/>
      <c r="R11" s="174"/>
      <c r="S11" s="174"/>
      <c r="T11" s="174"/>
      <c r="U11" s="135"/>
      <c r="V11" s="59"/>
      <c r="W11" s="31"/>
    </row>
    <row r="12" spans="1:23">
      <c r="A12" s="266">
        <v>7</v>
      </c>
      <c r="B12" s="267"/>
      <c r="C12" s="268"/>
      <c r="D12" s="241"/>
      <c r="E12" s="269"/>
      <c r="F12" s="259">
        <f t="shared" si="0"/>
        <v>14</v>
      </c>
      <c r="G12" s="260" t="e">
        <f>#REF!*B12*F12</f>
        <v>#REF!</v>
      </c>
      <c r="H12" s="261">
        <f t="shared" si="1"/>
        <v>0.97761720121015627</v>
      </c>
      <c r="I12" s="262">
        <f t="shared" si="2"/>
        <v>0</v>
      </c>
      <c r="J12" s="263">
        <f t="shared" si="3"/>
        <v>0.98034520737342534</v>
      </c>
      <c r="K12" s="264">
        <f t="shared" si="4"/>
        <v>0.98969906405192987</v>
      </c>
      <c r="L12" s="265">
        <f t="shared" si="5"/>
        <v>0.92181100000000016</v>
      </c>
      <c r="M12" s="3"/>
      <c r="N12" s="239"/>
      <c r="O12" s="239"/>
      <c r="P12" s="174"/>
      <c r="Q12" s="174"/>
      <c r="R12" s="174"/>
      <c r="S12" s="174"/>
      <c r="T12" s="174"/>
      <c r="U12" s="135"/>
      <c r="V12" s="59"/>
      <c r="W12" s="31"/>
    </row>
    <row r="13" spans="1:23">
      <c r="A13" s="266">
        <v>8</v>
      </c>
      <c r="B13" s="267"/>
      <c r="C13" s="268"/>
      <c r="D13" s="241"/>
      <c r="E13" s="269"/>
      <c r="F13" s="259">
        <f t="shared" si="0"/>
        <v>16</v>
      </c>
      <c r="G13" s="260" t="e">
        <f>#REF!*B13*F13</f>
        <v>#REF!</v>
      </c>
      <c r="H13" s="261">
        <f t="shared" si="1"/>
        <v>0.97446081993652123</v>
      </c>
      <c r="I13" s="262">
        <f t="shared" si="2"/>
        <v>0</v>
      </c>
      <c r="J13" s="263">
        <f t="shared" si="3"/>
        <v>0.97797363402542348</v>
      </c>
      <c r="K13" s="264">
        <f t="shared" si="4"/>
        <v>0.98838058691744579</v>
      </c>
      <c r="L13" s="265">
        <f t="shared" si="5"/>
        <v>0.92181100000000016</v>
      </c>
      <c r="M13" s="3"/>
      <c r="N13" s="249"/>
      <c r="O13" s="249"/>
      <c r="P13" s="227"/>
      <c r="Q13" s="227"/>
      <c r="R13" s="227"/>
      <c r="S13" s="227"/>
      <c r="T13" s="227"/>
      <c r="U13" s="238"/>
      <c r="V13" s="59"/>
      <c r="W13" s="31"/>
    </row>
    <row r="14" spans="1:23">
      <c r="A14" s="266">
        <v>9</v>
      </c>
      <c r="B14" s="267"/>
      <c r="C14" s="268"/>
      <c r="D14" s="241"/>
      <c r="E14" s="269"/>
      <c r="F14" s="259">
        <f t="shared" si="0"/>
        <v>18</v>
      </c>
      <c r="G14" s="260" t="e">
        <f>#REF!*B14*F14</f>
        <v>#REF!</v>
      </c>
      <c r="H14" s="261">
        <f t="shared" si="1"/>
        <v>0.97131462950520386</v>
      </c>
      <c r="I14" s="262">
        <f t="shared" si="2"/>
        <v>0</v>
      </c>
      <c r="J14" s="263">
        <f t="shared" si="3"/>
        <v>0.97569814739999516</v>
      </c>
      <c r="K14" s="264">
        <f t="shared" si="4"/>
        <v>0.98709697149952003</v>
      </c>
      <c r="L14" s="265">
        <f t="shared" si="5"/>
        <v>0.92181100000000016</v>
      </c>
      <c r="M14" s="3"/>
      <c r="N14" s="105"/>
      <c r="O14" s="105"/>
      <c r="P14" s="71"/>
      <c r="Q14" s="64"/>
      <c r="R14" s="245"/>
      <c r="S14" s="245"/>
      <c r="T14" s="85"/>
      <c r="U14" s="64"/>
      <c r="V14" s="59"/>
      <c r="W14" s="31"/>
    </row>
    <row r="15" spans="1:23">
      <c r="A15" s="266">
        <v>10</v>
      </c>
      <c r="B15" s="267"/>
      <c r="C15" s="268"/>
      <c r="D15" s="241"/>
      <c r="E15" s="269"/>
      <c r="F15" s="259">
        <f t="shared" si="0"/>
        <v>20</v>
      </c>
      <c r="G15" s="260" t="e">
        <f>#REF!*B15*F15</f>
        <v>#REF!</v>
      </c>
      <c r="H15" s="261">
        <f t="shared" si="1"/>
        <v>0.96817859701356723</v>
      </c>
      <c r="I15" s="262">
        <f t="shared" si="2"/>
        <v>0</v>
      </c>
      <c r="J15" s="263">
        <f t="shared" si="3"/>
        <v>0.97351485444518715</v>
      </c>
      <c r="K15" s="264">
        <f t="shared" si="4"/>
        <v>0.98584717196108873</v>
      </c>
      <c r="L15" s="265">
        <f t="shared" si="5"/>
        <v>0.92181100000000016</v>
      </c>
      <c r="M15" s="3"/>
      <c r="N15" s="250"/>
      <c r="O15" s="67"/>
      <c r="P15" s="68"/>
      <c r="Q15" s="59"/>
      <c r="R15" s="245"/>
      <c r="S15" s="64"/>
      <c r="T15" s="64"/>
      <c r="U15" s="64"/>
      <c r="V15" s="59"/>
      <c r="W15" s="31"/>
    </row>
    <row r="16" spans="1:23">
      <c r="A16" s="266">
        <v>11</v>
      </c>
      <c r="B16" s="267"/>
      <c r="C16" s="268"/>
      <c r="D16" s="241"/>
      <c r="E16" s="269"/>
      <c r="F16" s="259">
        <f t="shared" si="0"/>
        <v>22</v>
      </c>
      <c r="G16" s="260" t="e">
        <f>#REF!*B16*F16</f>
        <v>#REF!</v>
      </c>
      <c r="H16" s="261">
        <f t="shared" si="1"/>
        <v>0.96505268966520541</v>
      </c>
      <c r="I16" s="262">
        <f t="shared" si="2"/>
        <v>0</v>
      </c>
      <c r="J16" s="263">
        <f t="shared" si="3"/>
        <v>0.97142001984003212</v>
      </c>
      <c r="K16" s="264">
        <f t="shared" si="4"/>
        <v>0.98463017607467174</v>
      </c>
      <c r="L16" s="265">
        <f t="shared" si="5"/>
        <v>0.92181100000000016</v>
      </c>
      <c r="M16" s="3"/>
      <c r="N16" s="250"/>
      <c r="O16" s="248"/>
      <c r="P16" s="248"/>
      <c r="Q16" s="64"/>
      <c r="R16" s="64"/>
      <c r="S16" s="64"/>
      <c r="T16" s="64"/>
      <c r="U16" s="64"/>
      <c r="V16" s="59"/>
      <c r="W16" s="31"/>
    </row>
    <row r="17" spans="1:23" ht="14.25" customHeight="1">
      <c r="A17" s="266">
        <v>12</v>
      </c>
      <c r="B17" s="267"/>
      <c r="C17" s="268"/>
      <c r="D17" s="241"/>
      <c r="E17" s="269"/>
      <c r="F17" s="259">
        <f t="shared" si="0"/>
        <v>24</v>
      </c>
      <c r="G17" s="260" t="e">
        <f>#REF!*B17*F17</f>
        <v>#REF!</v>
      </c>
      <c r="H17" s="261">
        <f t="shared" si="1"/>
        <v>0.96193687476960033</v>
      </c>
      <c r="I17" s="262">
        <f t="shared" si="2"/>
        <v>0</v>
      </c>
      <c r="J17" s="263">
        <f t="shared" si="3"/>
        <v>0.9694100596039168</v>
      </c>
      <c r="K17" s="264">
        <f t="shared" si="4"/>
        <v>0.98344500409451641</v>
      </c>
      <c r="L17" s="265">
        <f t="shared" si="5"/>
        <v>0.92181100000000016</v>
      </c>
      <c r="M17" s="3"/>
      <c r="N17" s="250"/>
      <c r="O17" s="174"/>
      <c r="P17" s="239"/>
      <c r="Q17" s="239"/>
      <c r="R17" s="64"/>
      <c r="S17" s="64"/>
      <c r="T17" s="64"/>
      <c r="U17" s="64"/>
      <c r="V17" s="59"/>
      <c r="W17" s="31"/>
    </row>
    <row r="18" spans="1:23" ht="14.25" customHeight="1">
      <c r="A18" s="266">
        <v>13</v>
      </c>
      <c r="B18" s="267"/>
      <c r="C18" s="268"/>
      <c r="D18" s="241"/>
      <c r="E18" s="269"/>
      <c r="F18" s="259">
        <f t="shared" si="0"/>
        <v>26</v>
      </c>
      <c r="G18" s="260" t="e">
        <f>#REF!*B18*F18</f>
        <v>#REF!</v>
      </c>
      <c r="H18" s="261">
        <f t="shared" si="1"/>
        <v>0.95883111974178037</v>
      </c>
      <c r="I18" s="262">
        <f t="shared" si="2"/>
        <v>0</v>
      </c>
      <c r="J18" s="263">
        <f t="shared" si="3"/>
        <v>0.9674815349648721</v>
      </c>
      <c r="K18" s="264">
        <f t="shared" si="4"/>
        <v>0.98229070766773086</v>
      </c>
      <c r="L18" s="265">
        <f t="shared" si="5"/>
        <v>0.92181100000000016</v>
      </c>
      <c r="M18" s="3"/>
      <c r="N18" s="250"/>
      <c r="O18" s="250"/>
      <c r="P18" s="239"/>
      <c r="Q18" s="239"/>
      <c r="R18" s="64"/>
      <c r="S18" s="247"/>
      <c r="T18" s="247"/>
      <c r="U18" s="58"/>
      <c r="V18" s="61"/>
      <c r="W18" s="31"/>
    </row>
    <row r="19" spans="1:23">
      <c r="A19" s="266">
        <v>14</v>
      </c>
      <c r="B19" s="267"/>
      <c r="C19" s="268"/>
      <c r="D19" s="241"/>
      <c r="E19" s="269"/>
      <c r="F19" s="259">
        <f t="shared" si="0"/>
        <v>28</v>
      </c>
      <c r="G19" s="260" t="e">
        <f>#REF!*B19*F19</f>
        <v>#REF!</v>
      </c>
      <c r="H19" s="261">
        <f t="shared" si="1"/>
        <v>0.95573539210197911</v>
      </c>
      <c r="I19" s="262">
        <f t="shared" si="2"/>
        <v>0</v>
      </c>
      <c r="J19" s="263">
        <f t="shared" si="3"/>
        <v>0.96563114647629655</v>
      </c>
      <c r="K19" s="264">
        <f t="shared" si="4"/>
        <v>0.98116636878302821</v>
      </c>
      <c r="L19" s="265">
        <f t="shared" si="5"/>
        <v>0.92181100000000016</v>
      </c>
      <c r="M19" s="3"/>
      <c r="N19" s="251"/>
      <c r="O19" s="174"/>
      <c r="P19" s="239"/>
      <c r="Q19" s="239"/>
      <c r="R19" s="64"/>
      <c r="S19" s="247"/>
      <c r="T19" s="247"/>
      <c r="U19" s="58"/>
      <c r="V19" s="62"/>
      <c r="W19" s="31"/>
    </row>
    <row r="20" spans="1:23">
      <c r="A20" s="266">
        <v>15</v>
      </c>
      <c r="B20" s="267"/>
      <c r="C20" s="268"/>
      <c r="D20" s="241"/>
      <c r="E20" s="269"/>
      <c r="F20" s="259">
        <f t="shared" si="0"/>
        <v>30</v>
      </c>
      <c r="G20" s="260" t="e">
        <f>#REF!*B20*F20</f>
        <v>#REF!</v>
      </c>
      <c r="H20" s="261">
        <f t="shared" si="1"/>
        <v>0.9526496594752959</v>
      </c>
      <c r="I20" s="262">
        <f t="shared" si="2"/>
        <v>0</v>
      </c>
      <c r="J20" s="263">
        <f t="shared" si="3"/>
        <v>0.96385572837204636</v>
      </c>
      <c r="K20" s="264">
        <f t="shared" si="4"/>
        <v>0.98007109875575571</v>
      </c>
      <c r="L20" s="265">
        <f t="shared" si="5"/>
        <v>0.92181100000000016</v>
      </c>
      <c r="M20" s="3"/>
      <c r="N20" s="88"/>
      <c r="O20" s="135"/>
      <c r="P20" s="88"/>
      <c r="Q20" s="46"/>
      <c r="R20" s="64"/>
      <c r="S20" s="58"/>
      <c r="T20" s="58"/>
      <c r="U20" s="58"/>
      <c r="V20" s="61"/>
      <c r="W20" s="31"/>
    </row>
    <row r="21" spans="1:23">
      <c r="A21" s="266">
        <v>16</v>
      </c>
      <c r="B21" s="267"/>
      <c r="C21" s="268"/>
      <c r="D21" s="241"/>
      <c r="E21" s="269"/>
      <c r="F21" s="259">
        <f t="shared" si="0"/>
        <v>32</v>
      </c>
      <c r="G21" s="260" t="e">
        <f>#REF!*B21*F21</f>
        <v>#REF!</v>
      </c>
      <c r="H21" s="261">
        <f t="shared" si="1"/>
        <v>0.94957388959135725</v>
      </c>
      <c r="I21" s="262">
        <f t="shared" si="2"/>
        <v>0</v>
      </c>
      <c r="J21" s="263">
        <f t="shared" si="3"/>
        <v>0.96215224315023407</v>
      </c>
      <c r="K21" s="264">
        <f t="shared" si="4"/>
        <v>0.97900403724792684</v>
      </c>
      <c r="L21" s="265">
        <f t="shared" si="5"/>
        <v>0.92181100000000016</v>
      </c>
      <c r="M21" s="3"/>
      <c r="N21" s="22"/>
      <c r="O21" s="135"/>
      <c r="P21" s="88"/>
      <c r="Q21" s="46"/>
      <c r="R21" s="64"/>
      <c r="S21" s="64"/>
      <c r="T21" s="64"/>
      <c r="U21" s="64"/>
      <c r="V21" s="59"/>
      <c r="W21" s="31"/>
    </row>
    <row r="22" spans="1:23">
      <c r="A22" s="266">
        <v>17</v>
      </c>
      <c r="B22" s="267"/>
      <c r="C22" s="268"/>
      <c r="D22" s="241"/>
      <c r="E22" s="269"/>
      <c r="F22" s="259">
        <f t="shared" si="0"/>
        <v>34</v>
      </c>
      <c r="G22" s="260" t="e">
        <f>#REF!*B22*F22</f>
        <v>#REF!</v>
      </c>
      <c r="H22" s="261">
        <f t="shared" si="1"/>
        <v>0.94650805028397933</v>
      </c>
      <c r="I22" s="262">
        <f t="shared" si="2"/>
        <v>0</v>
      </c>
      <c r="J22" s="263">
        <f t="shared" si="3"/>
        <v>0.96051777637647218</v>
      </c>
      <c r="K22" s="264">
        <f t="shared" si="4"/>
        <v>0.97796435132202386</v>
      </c>
      <c r="L22" s="265">
        <f t="shared" si="5"/>
        <v>0.92181100000000016</v>
      </c>
      <c r="M22" s="3"/>
      <c r="N22" s="22"/>
      <c r="O22" s="129"/>
      <c r="P22" s="111"/>
      <c r="Q22" s="130"/>
      <c r="R22" s="64"/>
      <c r="S22" s="65"/>
      <c r="T22" s="65"/>
      <c r="U22" s="65"/>
      <c r="V22" s="61"/>
      <c r="W22" s="31"/>
    </row>
    <row r="23" spans="1:23">
      <c r="A23" s="266">
        <v>18</v>
      </c>
      <c r="B23" s="267"/>
      <c r="C23" s="268"/>
      <c r="D23" s="241"/>
      <c r="E23" s="269"/>
      <c r="F23" s="259">
        <f t="shared" si="0"/>
        <v>36</v>
      </c>
      <c r="G23" s="260" t="e">
        <f>#REF!*B23*F23</f>
        <v>#REF!</v>
      </c>
      <c r="H23" s="261">
        <f t="shared" si="1"/>
        <v>0.94345210949083158</v>
      </c>
      <c r="I23" s="262">
        <f t="shared" si="2"/>
        <v>0</v>
      </c>
      <c r="J23" s="263">
        <f t="shared" si="3"/>
        <v>0.95894953169766606</v>
      </c>
      <c r="K23" s="264">
        <f t="shared" si="4"/>
        <v>0.9769512345273792</v>
      </c>
      <c r="L23" s="265">
        <f t="shared" si="5"/>
        <v>0.92181100000000016</v>
      </c>
      <c r="M23" s="3"/>
      <c r="N23" s="22"/>
      <c r="O23" s="71"/>
      <c r="P23" s="111"/>
      <c r="Q23" s="130"/>
      <c r="R23" s="64"/>
      <c r="S23" s="64"/>
      <c r="T23" s="64"/>
      <c r="U23" s="64"/>
      <c r="V23" s="59"/>
      <c r="W23" s="31"/>
    </row>
    <row r="24" spans="1:23">
      <c r="A24" s="266">
        <v>19</v>
      </c>
      <c r="B24" s="267"/>
      <c r="C24" s="268"/>
      <c r="D24" s="241"/>
      <c r="E24" s="269"/>
      <c r="F24" s="259">
        <f t="shared" si="0"/>
        <v>38</v>
      </c>
      <c r="G24" s="260" t="e">
        <f>#REF!*B24*F24</f>
        <v>#REF!</v>
      </c>
      <c r="H24" s="261">
        <f t="shared" si="1"/>
        <v>0.94040603525310118</v>
      </c>
      <c r="I24" s="262">
        <f t="shared" si="2"/>
        <v>0</v>
      </c>
      <c r="J24" s="263">
        <f t="shared" si="3"/>
        <v>0.95744482605783032</v>
      </c>
      <c r="K24" s="264">
        <f t="shared" si="4"/>
        <v>0.97596390601798888</v>
      </c>
      <c r="L24" s="265">
        <f t="shared" si="5"/>
        <v>0.92181100000000016</v>
      </c>
      <c r="M24" s="3"/>
      <c r="N24" s="22"/>
      <c r="O24" s="67"/>
      <c r="P24" s="111"/>
      <c r="Q24" s="130"/>
      <c r="R24" s="64"/>
      <c r="S24" s="64"/>
      <c r="T24" s="64"/>
      <c r="U24" s="64"/>
      <c r="V24" s="59"/>
      <c r="W24" s="31"/>
    </row>
    <row r="25" spans="1:23">
      <c r="A25" s="266">
        <v>20</v>
      </c>
      <c r="B25" s="267"/>
      <c r="C25" s="268"/>
      <c r="D25" s="241"/>
      <c r="E25" s="269"/>
      <c r="F25" s="259">
        <f t="shared" si="0"/>
        <v>40</v>
      </c>
      <c r="G25" s="260" t="e">
        <f>#REF!*B25*F25</f>
        <v>#REF!</v>
      </c>
      <c r="H25" s="261">
        <f t="shared" si="1"/>
        <v>0.93736979571515944</v>
      </c>
      <c r="I25" s="262">
        <f t="shared" si="2"/>
        <v>0</v>
      </c>
      <c r="J25" s="263">
        <f t="shared" si="3"/>
        <v>0.95600108510774018</v>
      </c>
      <c r="K25" s="264">
        <f t="shared" si="4"/>
        <v>0.97500160970065275</v>
      </c>
      <c r="L25" s="265">
        <f t="shared" si="5"/>
        <v>0.92181100000000016</v>
      </c>
      <c r="M25" s="3"/>
      <c r="N25" s="22"/>
      <c r="O25" s="67"/>
      <c r="P25" s="111"/>
      <c r="Q25" s="130"/>
      <c r="R25" s="64"/>
      <c r="S25" s="64"/>
      <c r="T25" s="64"/>
      <c r="U25" s="64"/>
      <c r="V25" s="59"/>
      <c r="W25" s="31"/>
    </row>
    <row r="26" spans="1:23">
      <c r="A26" s="266">
        <v>21</v>
      </c>
      <c r="B26" s="267"/>
      <c r="C26" s="268"/>
      <c r="D26" s="241"/>
      <c r="E26" s="269"/>
      <c r="F26" s="259">
        <f t="shared" si="0"/>
        <v>42</v>
      </c>
      <c r="G26" s="260" t="e">
        <f>#REF!*B26*F26</f>
        <v>#REF!</v>
      </c>
      <c r="H26" s="261">
        <f t="shared" si="1"/>
        <v>0.93434335912422806</v>
      </c>
      <c r="I26" s="262">
        <f t="shared" si="2"/>
        <v>0</v>
      </c>
      <c r="J26" s="263">
        <f t="shared" si="3"/>
        <v>0.95461583880056555</v>
      </c>
      <c r="K26" s="264">
        <f t="shared" si="4"/>
        <v>0.97406361341237324</v>
      </c>
      <c r="L26" s="265">
        <f t="shared" si="5"/>
        <v>0.92181100000000016</v>
      </c>
      <c r="M26" s="3"/>
      <c r="N26" s="86"/>
      <c r="O26" s="131"/>
      <c r="P26" s="111"/>
      <c r="Q26" s="130"/>
      <c r="R26" s="64"/>
      <c r="S26" s="64"/>
      <c r="T26" s="64"/>
      <c r="U26" s="64"/>
      <c r="V26" s="59"/>
      <c r="W26" s="31"/>
    </row>
    <row r="27" spans="1:23">
      <c r="A27" s="266">
        <v>22</v>
      </c>
      <c r="B27" s="267"/>
      <c r="C27" s="268"/>
      <c r="D27" s="241"/>
      <c r="E27" s="269"/>
      <c r="F27" s="259">
        <f t="shared" si="0"/>
        <v>44</v>
      </c>
      <c r="G27" s="260" t="e">
        <f>#REF!*B27*F27</f>
        <v>#REF!</v>
      </c>
      <c r="H27" s="261">
        <f t="shared" si="1"/>
        <v>0.93132669383004718</v>
      </c>
      <c r="I27" s="262">
        <f t="shared" si="2"/>
        <v>0</v>
      </c>
      <c r="J27" s="263">
        <f t="shared" si="3"/>
        <v>0.95328671716595292</v>
      </c>
      <c r="K27" s="264">
        <f t="shared" si="4"/>
        <v>0.97314920812598549</v>
      </c>
      <c r="L27" s="265">
        <f t="shared" si="5"/>
        <v>0.92181100000000016</v>
      </c>
      <c r="M27" s="3"/>
      <c r="N27" s="1"/>
      <c r="O27" s="68"/>
      <c r="P27" s="132"/>
      <c r="Q27" s="130"/>
      <c r="R27" s="64"/>
      <c r="S27" s="59"/>
      <c r="T27" s="59"/>
      <c r="U27" s="59"/>
      <c r="V27" s="59"/>
      <c r="W27" s="31"/>
    </row>
    <row r="28" spans="1:23">
      <c r="A28" s="266">
        <v>23</v>
      </c>
      <c r="B28" s="267"/>
      <c r="C28" s="268"/>
      <c r="D28" s="241"/>
      <c r="E28" s="269"/>
      <c r="F28" s="259">
        <f t="shared" si="0"/>
        <v>46</v>
      </c>
      <c r="G28" s="260" t="e">
        <f>#REF!*B28*F28</f>
        <v>#REF!</v>
      </c>
      <c r="H28" s="261">
        <f t="shared" si="1"/>
        <v>0.92831976828454466</v>
      </c>
      <c r="I28" s="262">
        <f t="shared" si="2"/>
        <v>0</v>
      </c>
      <c r="J28" s="263">
        <f t="shared" si="3"/>
        <v>0.95201144625532463</v>
      </c>
      <c r="K28" s="264">
        <f t="shared" si="4"/>
        <v>0.97225770718302607</v>
      </c>
      <c r="L28" s="265">
        <f t="shared" si="5"/>
        <v>0.92181100000000016</v>
      </c>
      <c r="M28" s="3"/>
      <c r="N28" s="22"/>
      <c r="O28" s="67"/>
      <c r="P28" s="111"/>
      <c r="Q28" s="130"/>
      <c r="R28" s="64"/>
      <c r="S28" s="59"/>
      <c r="T28" s="59"/>
      <c r="U28" s="59"/>
      <c r="V28" s="59"/>
      <c r="W28" s="31"/>
    </row>
    <row r="29" spans="1:23">
      <c r="A29" s="266">
        <v>24</v>
      </c>
      <c r="B29" s="267"/>
      <c r="C29" s="268"/>
      <c r="D29" s="241"/>
      <c r="E29" s="269"/>
      <c r="F29" s="259">
        <f t="shared" si="0"/>
        <v>48</v>
      </c>
      <c r="G29" s="260" t="e">
        <f>#REF!*B29*F29</f>
        <v>#REF!</v>
      </c>
      <c r="H29" s="261">
        <f t="shared" si="1"/>
        <v>0.92532255104150574</v>
      </c>
      <c r="I29" s="262">
        <f t="shared" si="2"/>
        <v>0</v>
      </c>
      <c r="J29" s="263">
        <f t="shared" si="3"/>
        <v>0.95078784425145757</v>
      </c>
      <c r="K29" s="264">
        <f t="shared" si="4"/>
        <v>0.97138844555288517</v>
      </c>
      <c r="L29" s="265">
        <f t="shared" si="5"/>
        <v>0.92181100000000016</v>
      </c>
      <c r="M29" s="3"/>
      <c r="N29" s="86"/>
      <c r="O29" s="86"/>
      <c r="P29" s="111"/>
      <c r="Q29" s="130"/>
      <c r="R29" s="59"/>
      <c r="S29" s="59"/>
      <c r="T29" s="59"/>
      <c r="U29" s="59"/>
      <c r="V29" s="59"/>
      <c r="W29" s="31"/>
    </row>
    <row r="30" spans="1:23">
      <c r="A30" s="266">
        <v>25</v>
      </c>
      <c r="B30" s="267"/>
      <c r="C30" s="268"/>
      <c r="D30" s="241"/>
      <c r="E30" s="269"/>
      <c r="F30" s="259">
        <f t="shared" si="0"/>
        <v>50</v>
      </c>
      <c r="G30" s="260" t="e">
        <f>#REF!*B30*F30</f>
        <v>#REF!</v>
      </c>
      <c r="H30" s="261">
        <f t="shared" si="1"/>
        <v>0.92233501075624458</v>
      </c>
      <c r="I30" s="262">
        <f t="shared" si="2"/>
        <v>0</v>
      </c>
      <c r="J30" s="263">
        <f t="shared" si="3"/>
        <v>0.94961381773568798</v>
      </c>
      <c r="K30" s="264">
        <f t="shared" si="4"/>
        <v>0.97054077911731984</v>
      </c>
      <c r="L30" s="265">
        <f t="shared" si="5"/>
        <v>0.92181100000000016</v>
      </c>
      <c r="M30" s="3"/>
      <c r="N30" s="100"/>
      <c r="O30" s="133"/>
      <c r="P30" s="111"/>
      <c r="Q30" s="130"/>
      <c r="R30" s="59"/>
      <c r="S30" s="59"/>
      <c r="T30" s="59"/>
      <c r="U30" s="59"/>
      <c r="V30" s="59"/>
      <c r="W30" s="31"/>
    </row>
    <row r="31" spans="1:23">
      <c r="A31" s="266">
        <v>26</v>
      </c>
      <c r="B31" s="267"/>
      <c r="C31" s="268"/>
      <c r="D31" s="241"/>
      <c r="E31" s="269"/>
      <c r="F31" s="259">
        <f t="shared" si="0"/>
        <v>52</v>
      </c>
      <c r="G31" s="260" t="e">
        <f>#REF!*B31*F31</f>
        <v>#REF!</v>
      </c>
      <c r="H31" s="261">
        <f t="shared" si="1"/>
        <v>0.91935711618527627</v>
      </c>
      <c r="I31" s="262">
        <f t="shared" si="2"/>
        <v>0</v>
      </c>
      <c r="J31" s="263">
        <f t="shared" si="3"/>
        <v>0.94848735810635265</v>
      </c>
      <c r="K31" s="264">
        <f t="shared" si="4"/>
        <v>0.96971408397943804</v>
      </c>
      <c r="L31" s="265">
        <f t="shared" si="5"/>
        <v>0.92181100000000016</v>
      </c>
      <c r="M31" s="3"/>
      <c r="N31" s="228"/>
      <c r="O31" s="66"/>
      <c r="P31" s="111"/>
      <c r="Q31" s="130"/>
      <c r="R31" s="59"/>
      <c r="S31" s="59"/>
      <c r="T31" s="59"/>
      <c r="U31" s="59"/>
      <c r="V31" s="59"/>
      <c r="W31" s="31"/>
    </row>
    <row r="32" spans="1:23">
      <c r="A32" s="266">
        <v>27</v>
      </c>
      <c r="B32" s="267"/>
      <c r="C32" s="268"/>
      <c r="D32" s="241"/>
      <c r="E32" s="269"/>
      <c r="F32" s="259">
        <f t="shared" si="0"/>
        <v>54</v>
      </c>
      <c r="G32" s="260" t="e">
        <f>#REF!*B32*F32</f>
        <v>#REF!</v>
      </c>
      <c r="H32" s="261">
        <f t="shared" si="1"/>
        <v>0.9163888361859901</v>
      </c>
      <c r="I32" s="262">
        <f t="shared" si="2"/>
        <v>0</v>
      </c>
      <c r="J32" s="263">
        <f t="shared" si="3"/>
        <v>0.94740653814234133</v>
      </c>
      <c r="K32" s="264">
        <f t="shared" si="4"/>
        <v>0.96890775579629851</v>
      </c>
      <c r="L32" s="265">
        <f t="shared" si="5"/>
        <v>0.92181100000000016</v>
      </c>
      <c r="M32" s="3"/>
      <c r="N32" s="86"/>
      <c r="O32" s="86"/>
      <c r="P32" s="86"/>
      <c r="Q32" s="222"/>
      <c r="R32" s="73"/>
      <c r="S32" s="73"/>
      <c r="T32" s="73"/>
      <c r="U32" s="73"/>
      <c r="V32" s="73"/>
    </row>
    <row r="33" spans="1:23">
      <c r="A33" s="266">
        <v>28</v>
      </c>
      <c r="B33" s="267"/>
      <c r="C33" s="268"/>
      <c r="D33" s="241"/>
      <c r="E33" s="269"/>
      <c r="F33" s="259">
        <f t="shared" si="0"/>
        <v>56</v>
      </c>
      <c r="G33" s="260" t="e">
        <f>#REF!*B33*F33</f>
        <v>#REF!</v>
      </c>
      <c r="H33" s="261">
        <f t="shared" si="1"/>
        <v>0.9134301397163237</v>
      </c>
      <c r="I33" s="262">
        <f t="shared" si="2"/>
        <v>0</v>
      </c>
      <c r="J33" s="263">
        <f t="shared" si="3"/>
        <v>0.94636950870588055</v>
      </c>
      <c r="K33" s="264">
        <f t="shared" si="4"/>
        <v>0.968121209134297</v>
      </c>
      <c r="L33" s="265">
        <f t="shared" si="5"/>
        <v>0.92181100000000016</v>
      </c>
      <c r="M33" s="3"/>
      <c r="N33" s="22"/>
      <c r="O33" s="23"/>
      <c r="P33" s="13"/>
      <c r="Q33" s="31"/>
      <c r="R33" s="73"/>
      <c r="S33" s="73"/>
      <c r="T33" s="73"/>
      <c r="U33" s="73"/>
      <c r="V33" s="73"/>
    </row>
    <row r="34" spans="1:23" ht="14.25" customHeight="1">
      <c r="A34" s="266">
        <v>29</v>
      </c>
      <c r="B34" s="267"/>
      <c r="C34" s="268"/>
      <c r="D34" s="241"/>
      <c r="E34" s="269"/>
      <c r="F34" s="259">
        <f t="shared" si="0"/>
        <v>58</v>
      </c>
      <c r="G34" s="260" t="e">
        <f>#REF!*B34*F34</f>
        <v>#REF!</v>
      </c>
      <c r="H34" s="261">
        <f t="shared" si="1"/>
        <v>0.91048099583443887</v>
      </c>
      <c r="I34" s="262">
        <f t="shared" si="2"/>
        <v>0</v>
      </c>
      <c r="J34" s="263">
        <f t="shared" si="3"/>
        <v>0.94537449557890718</v>
      </c>
      <c r="K34" s="264">
        <f t="shared" si="4"/>
        <v>0.96735387684654361</v>
      </c>
      <c r="L34" s="265">
        <f t="shared" si="5"/>
        <v>0.92181100000000016</v>
      </c>
      <c r="M34" s="3"/>
      <c r="N34" s="72"/>
      <c r="O34" s="22"/>
      <c r="P34" s="22"/>
      <c r="Q34" s="22"/>
      <c r="R34" s="22"/>
      <c r="S34" s="22"/>
      <c r="T34" s="22"/>
      <c r="U34" s="22"/>
      <c r="V34" s="22"/>
    </row>
    <row r="35" spans="1:23" ht="14.25" customHeight="1">
      <c r="A35" s="266">
        <v>30</v>
      </c>
      <c r="B35" s="267"/>
      <c r="C35" s="268"/>
      <c r="D35" s="241"/>
      <c r="E35" s="269"/>
      <c r="F35" s="259">
        <f t="shared" si="0"/>
        <v>60</v>
      </c>
      <c r="G35" s="260" t="e">
        <f>#REF!*B35*F35</f>
        <v>#REF!</v>
      </c>
      <c r="H35" s="261">
        <f t="shared" si="1"/>
        <v>0.90754137369839727</v>
      </c>
      <c r="I35" s="262">
        <f t="shared" si="2"/>
        <v>0</v>
      </c>
      <c r="J35" s="263">
        <f t="shared" si="3"/>
        <v>0.94441979642761975</v>
      </c>
      <c r="K35" s="264">
        <f t="shared" si="4"/>
        <v>0.96660520947146089</v>
      </c>
      <c r="L35" s="265">
        <f t="shared" si="5"/>
        <v>0.92181100000000016</v>
      </c>
      <c r="M35" s="3"/>
      <c r="N35" s="234"/>
      <c r="O35" s="72"/>
      <c r="P35" s="72"/>
      <c r="Q35" s="72"/>
      <c r="R35" s="72"/>
      <c r="S35" s="72"/>
      <c r="T35" s="72"/>
      <c r="U35" s="72"/>
      <c r="V35" s="22"/>
    </row>
    <row r="36" spans="1:23" ht="14.25" customHeight="1">
      <c r="A36" s="266">
        <v>31</v>
      </c>
      <c r="B36" s="267"/>
      <c r="C36" s="268"/>
      <c r="D36" s="241"/>
      <c r="E36" s="269"/>
      <c r="F36" s="259">
        <f t="shared" si="0"/>
        <v>62</v>
      </c>
      <c r="G36" s="260" t="e">
        <f>#REF!*B36*F36</f>
        <v>#REF!</v>
      </c>
      <c r="H36" s="261">
        <f t="shared" si="1"/>
        <v>0.9046112425658388</v>
      </c>
      <c r="I36" s="262">
        <f t="shared" si="2"/>
        <v>0</v>
      </c>
      <c r="J36" s="263">
        <f t="shared" si="3"/>
        <v>0.9435037778900135</v>
      </c>
      <c r="K36" s="264">
        <f t="shared" si="4"/>
        <v>0.96587467465186272</v>
      </c>
      <c r="L36" s="265">
        <f t="shared" si="5"/>
        <v>0.92181100000000016</v>
      </c>
      <c r="M36" s="3"/>
      <c r="N36" s="72"/>
      <c r="O36" s="72"/>
      <c r="P36" s="72"/>
      <c r="Q36" s="72"/>
      <c r="R36" s="72"/>
      <c r="S36" s="72"/>
      <c r="T36" s="72"/>
      <c r="U36" s="72"/>
      <c r="V36" s="22"/>
    </row>
    <row r="37" spans="1:23">
      <c r="A37" s="266">
        <v>32</v>
      </c>
      <c r="B37" s="267"/>
      <c r="C37" s="268"/>
      <c r="D37" s="241"/>
      <c r="E37" s="269"/>
      <c r="F37" s="259">
        <f t="shared" si="0"/>
        <v>64</v>
      </c>
      <c r="G37" s="260" t="e">
        <f>#REF!*B37*F37</f>
        <v>#REF!</v>
      </c>
      <c r="H37" s="261">
        <f t="shared" si="1"/>
        <v>0.90169057179365919</v>
      </c>
      <c r="I37" s="262">
        <f t="shared" si="2"/>
        <v>0</v>
      </c>
      <c r="J37" s="263">
        <f t="shared" si="3"/>
        <v>0.94262487278141827</v>
      </c>
      <c r="K37" s="264">
        <f t="shared" si="4"/>
        <v>0.96516175657379655</v>
      </c>
      <c r="L37" s="265">
        <f t="shared" si="5"/>
        <v>0.92181100000000016</v>
      </c>
      <c r="M37" s="3"/>
      <c r="N37" s="22"/>
      <c r="O37" s="22"/>
      <c r="P37" s="22"/>
      <c r="Q37" s="22"/>
      <c r="R37" s="22"/>
      <c r="S37" s="22"/>
      <c r="T37" s="22"/>
      <c r="U37" s="22"/>
      <c r="V37" s="22"/>
    </row>
    <row r="38" spans="1:23" ht="14.25" customHeight="1">
      <c r="A38" s="266">
        <v>33</v>
      </c>
      <c r="B38" s="267"/>
      <c r="C38" s="268"/>
      <c r="D38" s="241"/>
      <c r="E38" s="269"/>
      <c r="F38" s="259">
        <f t="shared" si="0"/>
        <v>66</v>
      </c>
      <c r="G38" s="260" t="e">
        <f>#REF!*B38*F38</f>
        <v>#REF!</v>
      </c>
      <c r="H38" s="261">
        <f t="shared" si="1"/>
        <v>0.89877933083769024</v>
      </c>
      <c r="I38" s="262">
        <f t="shared" si="2"/>
        <v>0</v>
      </c>
      <c r="J38" s="263">
        <f t="shared" si="3"/>
        <v>0.94178157741325508</v>
      </c>
      <c r="K38" s="264">
        <f t="shared" si="4"/>
        <v>0.96446595542446267</v>
      </c>
      <c r="L38" s="265">
        <f t="shared" si="5"/>
        <v>0.92181100000000016</v>
      </c>
      <c r="M38" s="3"/>
      <c r="N38" s="229"/>
      <c r="O38" s="111"/>
      <c r="P38" s="235"/>
      <c r="Q38" s="235"/>
      <c r="R38" s="235"/>
      <c r="S38" s="111"/>
      <c r="T38" s="111"/>
      <c r="U38" s="111"/>
      <c r="V38" s="111"/>
    </row>
    <row r="39" spans="1:23" ht="15" customHeight="1">
      <c r="A39" s="266">
        <v>34</v>
      </c>
      <c r="B39" s="267"/>
      <c r="C39" s="268"/>
      <c r="D39" s="241"/>
      <c r="E39" s="269"/>
      <c r="F39" s="259">
        <f t="shared" si="0"/>
        <v>68</v>
      </c>
      <c r="G39" s="260" t="e">
        <f>#REF!*B39*F39</f>
        <v>#REF!</v>
      </c>
      <c r="H39" s="261">
        <f t="shared" si="1"/>
        <v>0.89587748925237998</v>
      </c>
      <c r="I39" s="262">
        <f t="shared" si="2"/>
        <v>0</v>
      </c>
      <c r="J39" s="263">
        <f t="shared" si="3"/>
        <v>0.94097244902042776</v>
      </c>
      <c r="K39" s="264">
        <f t="shared" si="4"/>
        <v>0.96378678686854147</v>
      </c>
      <c r="L39" s="265">
        <f t="shared" si="5"/>
        <v>0.92181100000000016</v>
      </c>
      <c r="M39" s="3"/>
      <c r="N39" s="111"/>
      <c r="O39" s="111"/>
      <c r="P39" s="235"/>
      <c r="Q39" s="235"/>
      <c r="R39" s="235"/>
      <c r="S39" s="111"/>
      <c r="T39" s="111"/>
      <c r="U39" s="111"/>
      <c r="V39" s="111"/>
    </row>
    <row r="40" spans="1:23">
      <c r="A40" s="266">
        <v>35</v>
      </c>
      <c r="B40" s="267"/>
      <c r="C40" s="268"/>
      <c r="D40" s="241"/>
      <c r="E40" s="269"/>
      <c r="F40" s="259">
        <f t="shared" si="0"/>
        <v>70</v>
      </c>
      <c r="G40" s="260" t="e">
        <f>#REF!*B40*F40</f>
        <v>#REF!</v>
      </c>
      <c r="H40" s="261">
        <f t="shared" si="1"/>
        <v>0.89298501669047436</v>
      </c>
      <c r="I40" s="262">
        <f t="shared" si="2"/>
        <v>0</v>
      </c>
      <c r="J40" s="263">
        <f t="shared" si="3"/>
        <v>0.94019610329294512</v>
      </c>
      <c r="K40" s="264">
        <f t="shared" si="4"/>
        <v>0.96312378154229084</v>
      </c>
      <c r="L40" s="265">
        <f t="shared" si="5"/>
        <v>0.92181100000000016</v>
      </c>
      <c r="M40" s="3"/>
      <c r="N40" s="111"/>
      <c r="O40" s="230"/>
      <c r="P40" s="68"/>
      <c r="Q40" s="68"/>
      <c r="R40" s="227"/>
      <c r="S40" s="114"/>
      <c r="T40" s="59"/>
      <c r="U40" s="59"/>
      <c r="V40" s="73"/>
    </row>
    <row r="41" spans="1:23">
      <c r="A41" s="266">
        <v>36</v>
      </c>
      <c r="B41" s="267"/>
      <c r="C41" s="268"/>
      <c r="D41" s="241"/>
      <c r="E41" s="269"/>
      <c r="F41" s="259">
        <f t="shared" si="0"/>
        <v>72</v>
      </c>
      <c r="G41" s="260" t="e">
        <f>#REF!*B41*F41</f>
        <v>#REF!</v>
      </c>
      <c r="H41" s="261">
        <f t="shared" si="1"/>
        <v>0.89010188290269998</v>
      </c>
      <c r="I41" s="262">
        <f t="shared" si="2"/>
        <v>0</v>
      </c>
      <c r="J41" s="263">
        <f t="shared" si="3"/>
        <v>0.93945121200755277</v>
      </c>
      <c r="K41" s="264">
        <f t="shared" si="4"/>
        <v>0.96247648456479207</v>
      </c>
      <c r="L41" s="265">
        <f t="shared" si="5"/>
        <v>0.92181100000000016</v>
      </c>
      <c r="M41" s="3"/>
      <c r="N41" s="111"/>
      <c r="O41" s="230"/>
      <c r="P41" s="140"/>
      <c r="Q41" s="140"/>
      <c r="R41" s="231"/>
      <c r="S41" s="114"/>
      <c r="T41" s="59"/>
      <c r="U41" s="59"/>
      <c r="V41" s="73"/>
    </row>
    <row r="42" spans="1:23">
      <c r="A42" s="266">
        <v>37</v>
      </c>
      <c r="B42" s="267"/>
      <c r="C42" s="268"/>
      <c r="D42" s="241"/>
      <c r="E42" s="269"/>
      <c r="F42" s="259">
        <f t="shared" si="0"/>
        <v>74</v>
      </c>
      <c r="G42" s="260" t="e">
        <f>#REF!*B42*F42</f>
        <v>#REF!</v>
      </c>
      <c r="H42" s="261">
        <f t="shared" si="1"/>
        <v>0.88722805773744762</v>
      </c>
      <c r="I42" s="262">
        <f t="shared" si="2"/>
        <v>0</v>
      </c>
      <c r="J42" s="263">
        <f t="shared" si="3"/>
        <v>0.93873650075532178</v>
      </c>
      <c r="K42" s="264">
        <f t="shared" si="4"/>
        <v>0.96184445506574989</v>
      </c>
      <c r="L42" s="265">
        <f t="shared" si="5"/>
        <v>0.92181100000000016</v>
      </c>
      <c r="M42" s="3"/>
      <c r="N42" s="115"/>
      <c r="O42" s="230"/>
      <c r="P42" s="68"/>
      <c r="Q42" s="68"/>
      <c r="R42" s="68"/>
      <c r="S42" s="116"/>
      <c r="T42" s="59"/>
      <c r="U42" s="59"/>
      <c r="V42" s="73"/>
    </row>
    <row r="43" spans="1:23">
      <c r="A43" s="266">
        <v>38</v>
      </c>
      <c r="B43" s="267"/>
      <c r="C43" s="268"/>
      <c r="D43" s="241"/>
      <c r="E43" s="269"/>
      <c r="F43" s="259">
        <f t="shared" si="0"/>
        <v>76</v>
      </c>
      <c r="G43" s="260" t="e">
        <f>#REF!*B43*F43</f>
        <v>#REF!</v>
      </c>
      <c r="H43" s="261">
        <f t="shared" si="1"/>
        <v>0.88436351114045708</v>
      </c>
      <c r="I43" s="262">
        <f t="shared" si="2"/>
        <v>0</v>
      </c>
      <c r="J43" s="263">
        <f t="shared" si="3"/>
        <v>0.9380507467613054</v>
      </c>
      <c r="K43" s="264">
        <f t="shared" si="4"/>
        <v>0.96122726572926864</v>
      </c>
      <c r="L43" s="265">
        <f t="shared" si="5"/>
        <v>0.92181100000000016</v>
      </c>
      <c r="M43" s="3"/>
      <c r="N43" s="115"/>
      <c r="O43" s="118"/>
      <c r="P43" s="115"/>
      <c r="Q43" s="116"/>
      <c r="R43" s="117"/>
      <c r="S43" s="116"/>
      <c r="T43" s="59"/>
      <c r="U43" s="59"/>
      <c r="V43" s="73"/>
    </row>
    <row r="44" spans="1:23">
      <c r="A44" s="266">
        <v>39</v>
      </c>
      <c r="B44" s="267"/>
      <c r="C44" s="268"/>
      <c r="D44" s="241"/>
      <c r="E44" s="269"/>
      <c r="F44" s="259">
        <f t="shared" si="0"/>
        <v>78</v>
      </c>
      <c r="G44" s="260" t="e">
        <f>#REF!*B44*F44</f>
        <v>#REF!</v>
      </c>
      <c r="H44" s="261">
        <f t="shared" si="1"/>
        <v>0.88150821315450256</v>
      </c>
      <c r="I44" s="262">
        <f t="shared" si="2"/>
        <v>0</v>
      </c>
      <c r="J44" s="263">
        <f t="shared" si="3"/>
        <v>0.93739277679253641</v>
      </c>
      <c r="K44" s="264">
        <f t="shared" si="4"/>
        <v>0.96062450235305252</v>
      </c>
      <c r="L44" s="265">
        <f t="shared" si="5"/>
        <v>0.92181100000000016</v>
      </c>
      <c r="M44" s="3"/>
      <c r="N44" s="98"/>
      <c r="O44" s="5"/>
      <c r="P44" s="5"/>
      <c r="Q44" s="144"/>
      <c r="R44" s="144"/>
      <c r="S44" s="116"/>
      <c r="T44" s="59"/>
      <c r="U44" s="59"/>
      <c r="V44" s="31"/>
    </row>
    <row r="45" spans="1:23">
      <c r="A45" s="266">
        <v>40</v>
      </c>
      <c r="B45" s="267"/>
      <c r="C45" s="268"/>
      <c r="D45" s="241"/>
      <c r="E45" s="269"/>
      <c r="F45" s="259">
        <f t="shared" si="0"/>
        <v>80</v>
      </c>
      <c r="G45" s="260" t="e">
        <f>#REF!*B45*F45</f>
        <v>#REF!</v>
      </c>
      <c r="H45" s="261">
        <f t="shared" si="1"/>
        <v>0.87866213391907988</v>
      </c>
      <c r="I45" s="262">
        <f t="shared" si="2"/>
        <v>0</v>
      </c>
      <c r="J45" s="263">
        <f t="shared" si="3"/>
        <v>0.93676146515078229</v>
      </c>
      <c r="K45" s="264">
        <f t="shared" si="4"/>
        <v>0.96003576342249064</v>
      </c>
      <c r="L45" s="265">
        <f t="shared" si="5"/>
        <v>0.92181100000000016</v>
      </c>
      <c r="M45" s="3"/>
      <c r="N45" s="98"/>
      <c r="O45" s="86"/>
      <c r="P45" s="232"/>
      <c r="Q45" s="233"/>
      <c r="R45" s="233"/>
      <c r="S45" s="59"/>
      <c r="T45" s="59"/>
      <c r="U45" s="59"/>
      <c r="V45" s="33"/>
      <c r="W45" s="33"/>
    </row>
    <row r="46" spans="1:23">
      <c r="A46" s="266">
        <v>41</v>
      </c>
      <c r="B46" s="267"/>
      <c r="C46" s="268"/>
      <c r="D46" s="241"/>
      <c r="E46" s="269"/>
      <c r="F46" s="259">
        <f t="shared" si="0"/>
        <v>82</v>
      </c>
      <c r="G46" s="260" t="e">
        <f>#REF!*B46*F46</f>
        <v>#REF!</v>
      </c>
      <c r="H46" s="261">
        <f t="shared" si="1"/>
        <v>0.87582524367009351</v>
      </c>
      <c r="I46" s="262">
        <f t="shared" si="2"/>
        <v>0</v>
      </c>
      <c r="J46" s="263">
        <f t="shared" si="3"/>
        <v>0.93615573174662725</v>
      </c>
      <c r="K46" s="264">
        <f t="shared" si="4"/>
        <v>0.95946065969911409</v>
      </c>
      <c r="L46" s="265">
        <f t="shared" si="5"/>
        <v>0.92181100000000016</v>
      </c>
      <c r="M46" s="3"/>
      <c r="N46" s="98"/>
      <c r="O46" s="1"/>
      <c r="P46" s="1"/>
      <c r="Q46" s="1"/>
      <c r="R46" s="130"/>
      <c r="S46" s="59"/>
      <c r="T46" s="59"/>
      <c r="U46" s="59"/>
      <c r="V46" s="33"/>
      <c r="W46" s="33"/>
    </row>
    <row r="47" spans="1:23">
      <c r="A47" s="266">
        <v>42</v>
      </c>
      <c r="B47" s="267"/>
      <c r="C47" s="268"/>
      <c r="D47" s="241"/>
      <c r="E47" s="269"/>
      <c r="F47" s="259">
        <f t="shared" si="0"/>
        <v>84</v>
      </c>
      <c r="G47" s="260" t="e">
        <f>#REF!*B47*F47</f>
        <v>#REF!</v>
      </c>
      <c r="H47" s="261">
        <f t="shared" si="1"/>
        <v>0.87299751273954618</v>
      </c>
      <c r="I47" s="262">
        <f t="shared" si="2"/>
        <v>0</v>
      </c>
      <c r="J47" s="263">
        <f t="shared" si="3"/>
        <v>0.93557454025158393</v>
      </c>
      <c r="K47" s="264">
        <f t="shared" si="4"/>
        <v>0.95889881382292408</v>
      </c>
      <c r="L47" s="265">
        <f t="shared" si="5"/>
        <v>0.92181100000000016</v>
      </c>
      <c r="M47" s="3"/>
      <c r="N47" s="98"/>
      <c r="O47" s="22"/>
      <c r="P47" s="66"/>
      <c r="Q47" s="142"/>
      <c r="R47" s="59"/>
      <c r="S47" s="59"/>
      <c r="T47" s="59"/>
      <c r="U47" s="59"/>
      <c r="V47" s="33"/>
      <c r="W47" s="33"/>
    </row>
    <row r="48" spans="1:23">
      <c r="A48" s="266">
        <v>43</v>
      </c>
      <c r="B48" s="267"/>
      <c r="C48" s="268"/>
      <c r="D48" s="241"/>
      <c r="E48" s="269"/>
      <c r="F48" s="259">
        <f t="shared" si="0"/>
        <v>86</v>
      </c>
      <c r="G48" s="260" t="e">
        <f>#REF!*B48*F48</f>
        <v>#REF!</v>
      </c>
      <c r="H48" s="261">
        <f t="shared" si="1"/>
        <v>0.87017891155522775</v>
      </c>
      <c r="I48" s="262">
        <f t="shared" si="2"/>
        <v>0</v>
      </c>
      <c r="J48" s="263">
        <f t="shared" si="3"/>
        <v>0.9350168963250749</v>
      </c>
      <c r="K48" s="264">
        <f t="shared" si="4"/>
        <v>0.95834985992811206</v>
      </c>
      <c r="L48" s="265">
        <f t="shared" si="5"/>
        <v>0.92181100000000016</v>
      </c>
      <c r="M48" s="3"/>
      <c r="N48" s="98"/>
      <c r="O48" s="86"/>
      <c r="P48" s="86"/>
      <c r="Q48" s="86"/>
      <c r="R48" s="33"/>
      <c r="S48" s="33"/>
      <c r="T48" s="33"/>
      <c r="U48" s="33"/>
      <c r="V48" s="33"/>
      <c r="W48" s="33"/>
    </row>
    <row r="49" spans="1:23">
      <c r="A49" s="266">
        <v>44</v>
      </c>
      <c r="B49" s="242"/>
      <c r="C49" s="243"/>
      <c r="D49" s="240"/>
      <c r="E49" s="254"/>
      <c r="F49" s="259">
        <f t="shared" si="0"/>
        <v>88</v>
      </c>
      <c r="G49" s="260" t="e">
        <f>#REF!*B49*F49</f>
        <v>#REF!</v>
      </c>
      <c r="H49" s="261">
        <f t="shared" si="1"/>
        <v>0.8673694106404064</v>
      </c>
      <c r="I49" s="262">
        <f t="shared" si="2"/>
        <v>0</v>
      </c>
      <c r="J49" s="263">
        <f t="shared" si="3"/>
        <v>0.93448184591324956</v>
      </c>
      <c r="K49" s="264">
        <f t="shared" si="4"/>
        <v>0.95781344327170725</v>
      </c>
      <c r="L49" s="265">
        <f t="shared" si="5"/>
        <v>0.92181100000000016</v>
      </c>
      <c r="M49" s="20"/>
      <c r="N49" s="98"/>
      <c r="O49" s="100"/>
      <c r="P49" s="101"/>
      <c r="Q49" s="13"/>
      <c r="R49" s="33"/>
      <c r="S49" s="33"/>
      <c r="T49" s="33"/>
      <c r="U49" s="33"/>
      <c r="V49" s="33"/>
      <c r="W49" s="33"/>
    </row>
    <row r="50" spans="1:23">
      <c r="A50" s="266">
        <v>45</v>
      </c>
      <c r="B50" s="270"/>
      <c r="C50" s="233"/>
      <c r="D50" s="233"/>
      <c r="E50" s="271"/>
      <c r="F50" s="259">
        <f t="shared" si="0"/>
        <v>90</v>
      </c>
      <c r="G50" s="260" t="e">
        <f>#REF!*B50*F50</f>
        <v>#REF!</v>
      </c>
      <c r="H50" s="261">
        <f t="shared" si="1"/>
        <v>0.86456898061352039</v>
      </c>
      <c r="I50" s="262">
        <f t="shared" si="2"/>
        <v>0</v>
      </c>
      <c r="J50" s="263">
        <f t="shared" si="3"/>
        <v>0.93396847361672564</v>
      </c>
      <c r="K50" s="264">
        <f t="shared" si="4"/>
        <v>0.95728921987470539</v>
      </c>
      <c r="L50" s="265">
        <f t="shared" si="5"/>
        <v>0.92181100000000016</v>
      </c>
      <c r="M50" s="3"/>
      <c r="N50" s="98"/>
      <c r="O50" s="54"/>
      <c r="P50" s="13"/>
      <c r="Q50" s="31"/>
      <c r="R50" s="31"/>
      <c r="S50" s="31"/>
      <c r="T50" s="31"/>
      <c r="U50" s="31"/>
      <c r="V50" s="31"/>
      <c r="W50" s="31"/>
    </row>
    <row r="51" spans="1:23">
      <c r="A51" s="266">
        <v>46</v>
      </c>
      <c r="B51" s="242"/>
      <c r="C51" s="240"/>
      <c r="D51" s="240"/>
      <c r="E51" s="272"/>
      <c r="F51" s="259">
        <f t="shared" si="0"/>
        <v>92</v>
      </c>
      <c r="G51" s="260" t="e">
        <f>#REF!*B51*F51</f>
        <v>#REF!</v>
      </c>
      <c r="H51" s="261">
        <f t="shared" si="1"/>
        <v>0.86177759218787064</v>
      </c>
      <c r="I51" s="262">
        <f t="shared" si="2"/>
        <v>0</v>
      </c>
      <c r="J51" s="263">
        <f t="shared" si="3"/>
        <v>0.93347590112446455</v>
      </c>
      <c r="K51" s="264">
        <f t="shared" si="4"/>
        <v>0.95677685617524655</v>
      </c>
      <c r="L51" s="265">
        <f t="shared" si="5"/>
        <v>0.92181100000000016</v>
      </c>
      <c r="M51" s="3"/>
      <c r="N51" s="98" t="s">
        <v>15</v>
      </c>
      <c r="O51" s="54"/>
      <c r="P51" s="13"/>
      <c r="Q51" s="31"/>
      <c r="R51" s="31"/>
      <c r="S51" s="31"/>
      <c r="T51" s="31"/>
      <c r="U51" s="31"/>
      <c r="V51" s="31"/>
      <c r="W51" s="31"/>
    </row>
    <row r="52" spans="1:23" ht="14.25" customHeight="1">
      <c r="A52" s="266">
        <v>47</v>
      </c>
      <c r="B52" s="242"/>
      <c r="C52" s="240"/>
      <c r="D52" s="240"/>
      <c r="E52" s="272"/>
      <c r="F52" s="259">
        <f t="shared" si="0"/>
        <v>94</v>
      </c>
      <c r="G52" s="260" t="e">
        <f>#REF!*B52*F52</f>
        <v>#REF!</v>
      </c>
      <c r="H52" s="261">
        <f t="shared" si="1"/>
        <v>0.85899521617131425</v>
      </c>
      <c r="I52" s="262">
        <f t="shared" si="2"/>
        <v>0</v>
      </c>
      <c r="J52" s="263">
        <f t="shared" si="3"/>
        <v>0.93300328571109825</v>
      </c>
      <c r="K52" s="264">
        <f t="shared" si="4"/>
        <v>0.95627602869342565</v>
      </c>
      <c r="L52" s="265">
        <f t="shared" si="5"/>
        <v>0.92181100000000016</v>
      </c>
      <c r="M52" s="3"/>
      <c r="N52" s="98"/>
      <c r="O52" s="54"/>
      <c r="P52" s="13"/>
      <c r="Q52" s="31"/>
      <c r="R52" s="31"/>
      <c r="S52" s="31"/>
      <c r="T52" s="31"/>
      <c r="U52" s="31"/>
      <c r="V52" s="31"/>
    </row>
    <row r="53" spans="1:23" ht="14.25" customHeight="1">
      <c r="A53" s="266">
        <v>48</v>
      </c>
      <c r="B53" s="134"/>
      <c r="C53" s="134"/>
      <c r="D53" s="134"/>
      <c r="E53" s="255"/>
      <c r="F53" s="259">
        <f t="shared" si="0"/>
        <v>96</v>
      </c>
      <c r="G53" s="260" t="e">
        <f>#REF!*B53*F53</f>
        <v>#REF!</v>
      </c>
      <c r="H53" s="261">
        <f t="shared" si="1"/>
        <v>0.85622182346595999</v>
      </c>
      <c r="I53" s="262">
        <f t="shared" si="2"/>
        <v>0</v>
      </c>
      <c r="J53" s="263">
        <f t="shared" si="3"/>
        <v>0.93254981879514043</v>
      </c>
      <c r="K53" s="264">
        <f t="shared" si="4"/>
        <v>0.95578642370733491</v>
      </c>
      <c r="L53" s="265">
        <f t="shared" si="5"/>
        <v>0.92181100000000016</v>
      </c>
      <c r="M53" s="3"/>
      <c r="N53" s="98"/>
      <c r="O53" s="54"/>
      <c r="P53" s="13"/>
      <c r="Q53" s="31"/>
      <c r="R53" s="31"/>
      <c r="S53" s="31"/>
      <c r="T53" s="31"/>
      <c r="U53" s="31"/>
      <c r="V53" s="31"/>
    </row>
    <row r="54" spans="1:23" ht="14.25" customHeight="1">
      <c r="A54" s="266">
        <v>49</v>
      </c>
      <c r="B54" s="267"/>
      <c r="C54" s="273"/>
      <c r="D54" s="274"/>
      <c r="E54" s="275"/>
      <c r="F54" s="259">
        <f t="shared" si="0"/>
        <v>98</v>
      </c>
      <c r="G54" s="260" t="e">
        <f>#REF!*B54*F54</f>
        <v>#REF!</v>
      </c>
      <c r="H54" s="261">
        <f t="shared" si="1"/>
        <v>0.85345738506786284</v>
      </c>
      <c r="I54" s="262">
        <f t="shared" si="2"/>
        <v>0</v>
      </c>
      <c r="J54" s="263">
        <f t="shared" si="3"/>
        <v>0.9321147245556114</v>
      </c>
      <c r="K54" s="264">
        <f t="shared" si="4"/>
        <v>0.95530773693995052</v>
      </c>
      <c r="L54" s="265">
        <f t="shared" si="5"/>
        <v>0.92181100000000016</v>
      </c>
      <c r="M54" s="3"/>
      <c r="N54" s="98"/>
      <c r="O54" s="54"/>
      <c r="P54" s="13"/>
      <c r="Q54" s="31"/>
      <c r="R54" s="31"/>
      <c r="S54" s="31"/>
      <c r="T54" s="31"/>
      <c r="U54" s="31"/>
      <c r="V54" s="31"/>
    </row>
    <row r="55" spans="1:23" ht="14.25" customHeight="1">
      <c r="A55" s="266">
        <v>50</v>
      </c>
      <c r="B55" s="267"/>
      <c r="C55" s="249"/>
      <c r="D55" s="274"/>
      <c r="E55" s="263"/>
      <c r="F55" s="259">
        <f t="shared" si="0"/>
        <v>100</v>
      </c>
      <c r="G55" s="260" t="e">
        <f>#REF!*B55*F55</f>
        <v>#REF!</v>
      </c>
      <c r="H55" s="261">
        <f t="shared" si="1"/>
        <v>0.85070187206672188</v>
      </c>
      <c r="I55" s="262">
        <f t="shared" si="2"/>
        <v>0</v>
      </c>
      <c r="J55" s="263">
        <f t="shared" si="3"/>
        <v>0.93169725860471286</v>
      </c>
      <c r="K55" s="264">
        <f t="shared" si="4"/>
        <v>0.95483967325648944</v>
      </c>
      <c r="L55" s="265">
        <f t="shared" si="5"/>
        <v>0.92181100000000016</v>
      </c>
      <c r="M55" s="3"/>
      <c r="N55" s="98"/>
      <c r="O55" s="54"/>
      <c r="P55" s="13"/>
      <c r="Q55" s="31"/>
      <c r="R55" s="31"/>
      <c r="S55" s="31"/>
      <c r="T55" s="31"/>
      <c r="U55" s="31"/>
      <c r="V55" s="31"/>
    </row>
    <row r="56" spans="1:23" ht="14.25" customHeight="1">
      <c r="A56" s="266">
        <v>51</v>
      </c>
      <c r="B56" s="267"/>
      <c r="C56" s="249"/>
      <c r="D56" s="274"/>
      <c r="E56" s="256"/>
      <c r="F56" s="259">
        <f t="shared" si="0"/>
        <v>102</v>
      </c>
      <c r="G56" s="260" t="e">
        <f>#REF!*B56*F56</f>
        <v>#REF!</v>
      </c>
      <c r="H56" s="261">
        <f t="shared" si="1"/>
        <v>0.84795525564557683</v>
      </c>
      <c r="I56" s="262">
        <f t="shared" si="2"/>
        <v>0</v>
      </c>
      <c r="J56" s="263">
        <f t="shared" si="3"/>
        <v>0.93129670671428044</v>
      </c>
      <c r="K56" s="264">
        <f t="shared" si="4"/>
        <v>0.95438194637187634</v>
      </c>
      <c r="L56" s="265">
        <f t="shared" si="5"/>
        <v>0.92181100000000016</v>
      </c>
      <c r="M56" s="3"/>
      <c r="N56" s="142"/>
      <c r="O56" s="13"/>
      <c r="P56" s="13"/>
      <c r="Q56" s="31"/>
      <c r="R56" s="31"/>
      <c r="S56" s="31"/>
    </row>
    <row r="57" spans="1:23" ht="14.25" customHeight="1">
      <c r="A57" s="266">
        <v>52</v>
      </c>
      <c r="B57" s="242"/>
      <c r="C57" s="276"/>
      <c r="D57" s="241"/>
      <c r="E57" s="272"/>
      <c r="F57" s="259">
        <f t="shared" si="0"/>
        <v>104</v>
      </c>
      <c r="G57" s="260" t="e">
        <f>#REF!*B57*F57</f>
        <v>#REF!</v>
      </c>
      <c r="H57" s="261">
        <f t="shared" si="1"/>
        <v>0.84521750708050769</v>
      </c>
      <c r="I57" s="262">
        <f t="shared" si="2"/>
        <v>0</v>
      </c>
      <c r="J57" s="263">
        <f t="shared" si="3"/>
        <v>0.9309123835938351</v>
      </c>
      <c r="K57" s="264">
        <f t="shared" si="4"/>
        <v>0.95393427856797286</v>
      </c>
      <c r="L57" s="265">
        <f t="shared" si="5"/>
        <v>0.92181100000000016</v>
      </c>
      <c r="M57" s="1"/>
      <c r="N57" s="142"/>
      <c r="O57" s="13"/>
      <c r="P57" s="13"/>
      <c r="Q57" s="31"/>
      <c r="R57" s="31"/>
      <c r="S57" s="31"/>
    </row>
    <row r="58" spans="1:23" ht="14.25" customHeight="1">
      <c r="A58" s="266">
        <v>53</v>
      </c>
      <c r="B58" s="242"/>
      <c r="C58" s="276"/>
      <c r="D58" s="241"/>
      <c r="E58" s="272"/>
      <c r="F58" s="259">
        <f t="shared" si="0"/>
        <v>106</v>
      </c>
      <c r="G58" s="260" t="e">
        <f>#REF!*B58*F58</f>
        <v>#REF!</v>
      </c>
      <c r="H58" s="261">
        <f t="shared" si="1"/>
        <v>0.84248859774033347</v>
      </c>
      <c r="I58" s="262">
        <f t="shared" si="2"/>
        <v>0</v>
      </c>
      <c r="J58" s="263">
        <f t="shared" si="3"/>
        <v>0.93054363171814336</v>
      </c>
      <c r="K58" s="264">
        <f t="shared" si="4"/>
        <v>0.95349640042023276</v>
      </c>
      <c r="L58" s="265">
        <f t="shared" si="5"/>
        <v>0.92181100000000016</v>
      </c>
      <c r="M58" s="3"/>
      <c r="N58" s="142"/>
      <c r="O58" s="13"/>
      <c r="P58" s="13"/>
      <c r="Q58" s="31"/>
      <c r="R58" s="31"/>
      <c r="S58" s="31"/>
    </row>
    <row r="59" spans="1:23" ht="14.25" customHeight="1">
      <c r="A59" s="266">
        <v>54</v>
      </c>
      <c r="B59" s="242"/>
      <c r="C59" s="276"/>
      <c r="D59" s="241"/>
      <c r="E59" s="272"/>
      <c r="F59" s="259">
        <f t="shared" si="0"/>
        <v>108</v>
      </c>
      <c r="G59" s="260" t="e">
        <f>#REF!*B59*F59</f>
        <v>#REF!</v>
      </c>
      <c r="H59" s="261">
        <f t="shared" si="1"/>
        <v>0.83976849908631346</v>
      </c>
      <c r="I59" s="262">
        <f t="shared" si="2"/>
        <v>0</v>
      </c>
      <c r="J59" s="263">
        <f t="shared" si="3"/>
        <v>0.9301898202022798</v>
      </c>
      <c r="K59" s="264">
        <f t="shared" si="4"/>
        <v>0.95306805053346044</v>
      </c>
      <c r="L59" s="265">
        <f t="shared" si="5"/>
        <v>0.92181100000000016</v>
      </c>
      <c r="M59" s="3"/>
      <c r="N59" s="142"/>
      <c r="O59" s="13"/>
      <c r="P59" s="13"/>
      <c r="Q59" s="31"/>
      <c r="R59" s="31"/>
      <c r="S59" s="31"/>
    </row>
    <row r="60" spans="1:23" ht="14.25" customHeight="1">
      <c r="A60" s="266">
        <v>55</v>
      </c>
      <c r="B60" s="242"/>
      <c r="C60" s="276"/>
      <c r="D60" s="241"/>
      <c r="E60" s="272"/>
      <c r="F60" s="259">
        <f t="shared" si="0"/>
        <v>110</v>
      </c>
      <c r="G60" s="260" t="e">
        <f>#REF!*B60*F60</f>
        <v>#REF!</v>
      </c>
      <c r="H60" s="261">
        <f t="shared" si="1"/>
        <v>0.83705718267184825</v>
      </c>
      <c r="I60" s="262">
        <f t="shared" si="2"/>
        <v>0</v>
      </c>
      <c r="J60" s="263">
        <f t="shared" si="3"/>
        <v>0.92985034372226771</v>
      </c>
      <c r="K60" s="264">
        <f t="shared" si="4"/>
        <v>0.95264897528635872</v>
      </c>
      <c r="L60" s="265">
        <f t="shared" si="5"/>
        <v>0.92181100000000016</v>
      </c>
      <c r="M60" s="3"/>
      <c r="N60" s="142"/>
      <c r="O60" s="13"/>
      <c r="P60" s="13"/>
      <c r="Q60" s="31"/>
      <c r="R60" s="31"/>
      <c r="S60" s="31"/>
    </row>
    <row r="61" spans="1:23" ht="14.25" customHeight="1">
      <c r="A61" s="266">
        <v>56</v>
      </c>
      <c r="B61" s="242"/>
      <c r="C61" s="276"/>
      <c r="D61" s="241"/>
      <c r="E61" s="272"/>
      <c r="F61" s="259">
        <f t="shared" si="0"/>
        <v>112</v>
      </c>
      <c r="G61" s="260" t="e">
        <f>#REF!*B61*F61</f>
        <v>#REF!</v>
      </c>
      <c r="H61" s="261">
        <f t="shared" si="1"/>
        <v>0.83435462014218265</v>
      </c>
      <c r="I61" s="262">
        <f t="shared" si="2"/>
        <v>0</v>
      </c>
      <c r="J61" s="263">
        <f t="shared" si="3"/>
        <v>0.92952462147945125</v>
      </c>
      <c r="K61" s="264">
        <f t="shared" si="4"/>
        <v>0.95223892858456649</v>
      </c>
      <c r="L61" s="265">
        <f t="shared" si="5"/>
        <v>0.92181100000000016</v>
      </c>
      <c r="M61" s="1"/>
      <c r="N61" s="16"/>
      <c r="O61" s="8"/>
      <c r="P61" s="8"/>
    </row>
    <row r="62" spans="1:23" ht="14.25" customHeight="1">
      <c r="A62" s="266">
        <v>57</v>
      </c>
      <c r="B62" s="240"/>
      <c r="C62" s="248"/>
      <c r="D62" s="240"/>
      <c r="E62" s="272"/>
      <c r="F62" s="259">
        <f t="shared" si="0"/>
        <v>114</v>
      </c>
      <c r="G62" s="260" t="e">
        <f>#REF!*B62*F62</f>
        <v>#REF!</v>
      </c>
      <c r="H62" s="261">
        <f t="shared" si="1"/>
        <v>0.83166078323410897</v>
      </c>
      <c r="I62" s="262">
        <f t="shared" si="2"/>
        <v>0</v>
      </c>
      <c r="J62" s="263">
        <f t="shared" si="3"/>
        <v>0.92921209620682677</v>
      </c>
      <c r="K62" s="264">
        <f t="shared" si="4"/>
        <v>0.95183767162189259</v>
      </c>
      <c r="L62" s="265">
        <f t="shared" si="5"/>
        <v>0.92181100000000016</v>
      </c>
      <c r="M62" s="8"/>
      <c r="N62" s="16"/>
      <c r="O62" s="8"/>
      <c r="P62" s="8"/>
    </row>
    <row r="63" spans="1:23" ht="14.25" customHeight="1">
      <c r="A63" s="266">
        <v>58</v>
      </c>
      <c r="B63" s="240"/>
      <c r="C63" s="240"/>
      <c r="D63" s="274"/>
      <c r="E63" s="256"/>
      <c r="F63" s="259">
        <f t="shared" si="0"/>
        <v>116</v>
      </c>
      <c r="G63" s="260" t="e">
        <f>#REF!*B63*F63</f>
        <v>#REF!</v>
      </c>
      <c r="H63" s="261">
        <f t="shared" si="1"/>
        <v>0.82897564377567134</v>
      </c>
      <c r="I63" s="262">
        <f t="shared" si="2"/>
        <v>0</v>
      </c>
      <c r="J63" s="263">
        <f t="shared" si="3"/>
        <v>0.92891223321563376</v>
      </c>
      <c r="K63" s="264">
        <f t="shared" si="4"/>
        <v>0.95144497264946892</v>
      </c>
      <c r="L63" s="265">
        <f t="shared" si="5"/>
        <v>0.92181100000000016</v>
      </c>
      <c r="M63" s="8"/>
      <c r="N63" s="16"/>
      <c r="O63" s="8"/>
      <c r="P63" s="8"/>
    </row>
    <row r="64" spans="1:23" ht="14.25" customHeight="1">
      <c r="A64" s="266">
        <v>59</v>
      </c>
      <c r="B64" s="144"/>
      <c r="C64" s="144"/>
      <c r="D64" s="144"/>
      <c r="E64" s="257"/>
      <c r="F64" s="259">
        <f t="shared" si="0"/>
        <v>118</v>
      </c>
      <c r="G64" s="260" t="e">
        <f>#REF!*B64*F64</f>
        <v>#REF!</v>
      </c>
      <c r="H64" s="261">
        <f t="shared" si="1"/>
        <v>0.82629917368587136</v>
      </c>
      <c r="I64" s="262">
        <f t="shared" si="2"/>
        <v>0</v>
      </c>
      <c r="J64" s="263">
        <f t="shared" si="3"/>
        <v>0.92862451948057445</v>
      </c>
      <c r="K64" s="264">
        <f t="shared" si="4"/>
        <v>0.95106060675254722</v>
      </c>
      <c r="L64" s="265">
        <f t="shared" si="5"/>
        <v>0.92181100000000016</v>
      </c>
    </row>
    <row r="65" spans="1:12" ht="14.25" customHeight="1">
      <c r="A65" s="266">
        <v>60</v>
      </c>
      <c r="B65" s="59"/>
      <c r="C65" s="59"/>
      <c r="D65" s="59"/>
      <c r="E65" s="60"/>
      <c r="F65" s="259">
        <f t="shared" si="0"/>
        <v>120</v>
      </c>
      <c r="G65" s="260" t="e">
        <f>#REF!*B65*F65</f>
        <v>#REF!</v>
      </c>
      <c r="H65" s="261">
        <f t="shared" si="1"/>
        <v>0.82363134497437396</v>
      </c>
      <c r="I65" s="262">
        <f t="shared" si="2"/>
        <v>0</v>
      </c>
      <c r="J65" s="263">
        <f t="shared" si="3"/>
        <v>0.92834846276209637</v>
      </c>
      <c r="K65" s="264">
        <f t="shared" si="4"/>
        <v>0.95068435563468312</v>
      </c>
      <c r="L65" s="265">
        <f t="shared" si="5"/>
        <v>0.92181100000000016</v>
      </c>
    </row>
    <row r="66" spans="1:12" ht="14.25" customHeight="1">
      <c r="A66" s="266">
        <v>61</v>
      </c>
      <c r="B66" s="59"/>
      <c r="C66" s="59"/>
      <c r="D66" s="59"/>
      <c r="E66" s="60"/>
      <c r="F66" s="259">
        <f t="shared" si="0"/>
        <v>122</v>
      </c>
      <c r="G66" s="260" t="e">
        <f>#REF!*B66*F66</f>
        <v>#REF!</v>
      </c>
      <c r="H66" s="261">
        <f t="shared" si="1"/>
        <v>0.82097212974121536</v>
      </c>
      <c r="I66" s="262">
        <f t="shared" si="2"/>
        <v>0</v>
      </c>
      <c r="J66" s="263">
        <f t="shared" si="3"/>
        <v>0.92808359076423652</v>
      </c>
      <c r="K66" s="264">
        <f t="shared" si="4"/>
        <v>0.95031600740905098</v>
      </c>
      <c r="L66" s="265">
        <f t="shared" si="5"/>
        <v>0.92181100000000016</v>
      </c>
    </row>
    <row r="67" spans="1:12" ht="14.25" customHeight="1">
      <c r="A67" s="266">
        <v>62</v>
      </c>
      <c r="B67" s="59"/>
      <c r="C67" s="59"/>
      <c r="D67" s="59"/>
      <c r="E67" s="60"/>
      <c r="F67" s="259">
        <f t="shared" si="0"/>
        <v>124</v>
      </c>
      <c r="G67" s="260" t="e">
        <f>#REF!*B67*F67</f>
        <v>#REF!</v>
      </c>
      <c r="H67" s="261">
        <f t="shared" si="1"/>
        <v>0.81832150017651073</v>
      </c>
      <c r="I67" s="262">
        <f t="shared" si="2"/>
        <v>0</v>
      </c>
      <c r="J67" s="263">
        <f t="shared" si="3"/>
        <v>0.92782945032658648</v>
      </c>
      <c r="K67" s="264">
        <f t="shared" si="4"/>
        <v>0.94995535639664896</v>
      </c>
      <c r="L67" s="265">
        <f t="shared" si="5"/>
        <v>0.92181100000000016</v>
      </c>
    </row>
    <row r="68" spans="1:12" ht="14.25" customHeight="1">
      <c r="A68" s="266">
        <v>63</v>
      </c>
      <c r="B68" s="59"/>
      <c r="C68" s="59"/>
      <c r="D68" s="59"/>
      <c r="E68" s="60"/>
      <c r="F68" s="259">
        <f t="shared" si="0"/>
        <v>126</v>
      </c>
      <c r="G68" s="260" t="e">
        <f>#REF!*B68*F68</f>
        <v>#REF!</v>
      </c>
      <c r="H68" s="261">
        <f t="shared" si="1"/>
        <v>0.81567942856016373</v>
      </c>
      <c r="I68" s="262">
        <f t="shared" si="2"/>
        <v>0</v>
      </c>
      <c r="J68" s="263">
        <f t="shared" si="3"/>
        <v>0.92758560664899548</v>
      </c>
      <c r="K68" s="264">
        <f t="shared" si="4"/>
        <v>0.94960220293115771</v>
      </c>
      <c r="L68" s="265">
        <f t="shared" si="5"/>
        <v>0.92181100000000016</v>
      </c>
    </row>
    <row r="69" spans="1:12" ht="14.25" customHeight="1">
      <c r="A69" s="266">
        <v>64</v>
      </c>
      <c r="B69" s="59"/>
      <c r="C69" s="59"/>
      <c r="D69" s="59"/>
      <c r="E69" s="60"/>
      <c r="F69" s="259">
        <f t="shared" si="0"/>
        <v>128</v>
      </c>
      <c r="G69" s="260" t="e">
        <f>#REF!*B69*F69</f>
        <v>#REF!</v>
      </c>
      <c r="H69" s="261">
        <f t="shared" si="1"/>
        <v>0.81304588726157612</v>
      </c>
      <c r="I69" s="262">
        <f t="shared" si="2"/>
        <v>0</v>
      </c>
      <c r="J69" s="263">
        <f t="shared" si="3"/>
        <v>0.92735164254768665</v>
      </c>
      <c r="K69" s="264">
        <f t="shared" si="4"/>
        <v>0.94925635317022738</v>
      </c>
      <c r="L69" s="265">
        <f t="shared" si="5"/>
        <v>0.92181100000000016</v>
      </c>
    </row>
    <row r="70" spans="1:12" ht="14.25" customHeight="1">
      <c r="A70" s="266">
        <v>65</v>
      </c>
      <c r="B70" s="155"/>
      <c r="C70" s="155"/>
      <c r="D70" s="155"/>
      <c r="E70" s="34"/>
      <c r="F70" s="259">
        <f t="shared" ref="F70:F105" si="6">$A$3*A70</f>
        <v>130</v>
      </c>
      <c r="G70" s="260" t="e">
        <f>#REF!*B70*F70</f>
        <v>#REF!</v>
      </c>
      <c r="H70" s="261">
        <f t="shared" ref="H70:H105" si="7">EXP(-B$5*F70)</f>
        <v>0.81042084873935927</v>
      </c>
      <c r="I70" s="262">
        <f t="shared" ref="I70:I105" si="8">(B70+D70)*F70</f>
        <v>0</v>
      </c>
      <c r="J70" s="263">
        <f t="shared" ref="J70:J105" si="9">(D$5/(D$5+B$5))+(B$5/(D$5+B$5))*EXP(-(B$5+D$5)*F70)</f>
        <v>0.92712715774151044</v>
      </c>
      <c r="K70" s="264">
        <f t="shared" ref="K70:K105" si="10">(D$5/(D$5+B$5))+(B$5/(((D$5+B$5)^2)*F70))*(1-EXP(-(B$5+D$5)*F70))</f>
        <v>0.94891761891297222</v>
      </c>
      <c r="L70" s="265">
        <f t="shared" ref="L70:L105" si="11">D$5/(D$5+B$5)</f>
        <v>0.92181100000000016</v>
      </c>
    </row>
    <row r="71" spans="1:12" ht="14.25" customHeight="1">
      <c r="A71" s="266">
        <v>66</v>
      </c>
      <c r="B71" s="155"/>
      <c r="C71" s="155"/>
      <c r="D71" s="155"/>
      <c r="E71" s="34"/>
      <c r="F71" s="259">
        <f t="shared" si="6"/>
        <v>132</v>
      </c>
      <c r="G71" s="260" t="e">
        <f>#REF!*B71*F71</f>
        <v>#REF!</v>
      </c>
      <c r="H71" s="261">
        <f t="shared" si="7"/>
        <v>0.80780428554104633</v>
      </c>
      <c r="I71" s="262">
        <f t="shared" si="8"/>
        <v>0</v>
      </c>
      <c r="J71" s="263">
        <f t="shared" si="9"/>
        <v>0.9269117681671184</v>
      </c>
      <c r="K71" s="264">
        <f t="shared" si="10"/>
        <v>0.94858581742346426</v>
      </c>
      <c r="L71" s="265">
        <f t="shared" si="11"/>
        <v>0.92181100000000016</v>
      </c>
    </row>
    <row r="72" spans="1:12" ht="14.25" customHeight="1">
      <c r="A72" s="266">
        <v>67</v>
      </c>
      <c r="B72" s="155"/>
      <c r="C72" s="155"/>
      <c r="D72" s="155"/>
      <c r="E72" s="34"/>
      <c r="F72" s="259">
        <f t="shared" si="6"/>
        <v>134</v>
      </c>
      <c r="G72" s="260" t="e">
        <f>#REF!*B72*F72</f>
        <v>#REF!</v>
      </c>
      <c r="H72" s="261">
        <f t="shared" si="7"/>
        <v>0.8051961703028041</v>
      </c>
      <c r="I72" s="262">
        <f t="shared" si="8"/>
        <v>0</v>
      </c>
      <c r="J72" s="263">
        <f t="shared" si="9"/>
        <v>0.92670510532188155</v>
      </c>
      <c r="K72" s="264">
        <f t="shared" si="10"/>
        <v>0.94826077126001929</v>
      </c>
      <c r="L72" s="265">
        <f t="shared" si="11"/>
        <v>0.92181100000000016</v>
      </c>
    </row>
    <row r="73" spans="1:12" ht="14.25" customHeight="1">
      <c r="A73" s="266">
        <v>68</v>
      </c>
      <c r="B73" s="155"/>
      <c r="C73" s="155"/>
      <c r="D73" s="155"/>
      <c r="E73" s="34"/>
      <c r="F73" s="259">
        <f t="shared" si="6"/>
        <v>136</v>
      </c>
      <c r="G73" s="260" t="e">
        <f>#REF!*B73*F73</f>
        <v>#REF!</v>
      </c>
      <c r="H73" s="261">
        <f t="shared" si="7"/>
        <v>0.80259647574914827</v>
      </c>
      <c r="I73" s="262">
        <f t="shared" si="8"/>
        <v>0</v>
      </c>
      <c r="J73" s="263">
        <f t="shared" si="9"/>
        <v>0.92650681563343251</v>
      </c>
      <c r="K73" s="264">
        <f t="shared" si="10"/>
        <v>0.94794230811008129</v>
      </c>
      <c r="L73" s="265">
        <f t="shared" si="11"/>
        <v>0.92181100000000016</v>
      </c>
    </row>
    <row r="74" spans="1:12" ht="14.25" customHeight="1">
      <c r="A74" s="266">
        <v>69</v>
      </c>
      <c r="B74" s="155"/>
      <c r="C74" s="155"/>
      <c r="D74" s="155"/>
      <c r="E74" s="34"/>
      <c r="F74" s="259">
        <f t="shared" si="6"/>
        <v>138</v>
      </c>
      <c r="G74" s="260" t="e">
        <f>#REF!*B74*F74</f>
        <v>#REF!</v>
      </c>
      <c r="H74" s="261">
        <f t="shared" si="7"/>
        <v>0.80000517469265686</v>
      </c>
      <c r="I74" s="262">
        <f t="shared" si="8"/>
        <v>0</v>
      </c>
      <c r="J74" s="263">
        <f t="shared" si="9"/>
        <v>0.92631655985475025</v>
      </c>
      <c r="K74" s="264">
        <f t="shared" si="10"/>
        <v>0.94763026063051292</v>
      </c>
      <c r="L74" s="265">
        <f t="shared" si="11"/>
        <v>0.92181100000000016</v>
      </c>
    </row>
    <row r="75" spans="1:12" ht="14.25" customHeight="1">
      <c r="A75" s="266">
        <v>70</v>
      </c>
      <c r="B75" s="155"/>
      <c r="C75" s="155"/>
      <c r="D75" s="155"/>
      <c r="E75" s="34"/>
      <c r="F75" s="259">
        <f t="shared" si="6"/>
        <v>140</v>
      </c>
      <c r="G75" s="260" t="e">
        <f>#REF!*B75*F75</f>
        <v>#REF!</v>
      </c>
      <c r="H75" s="261">
        <f t="shared" si="7"/>
        <v>0.79742224003368678</v>
      </c>
      <c r="I75" s="262">
        <f t="shared" si="8"/>
        <v>0</v>
      </c>
      <c r="J75" s="263">
        <f t="shared" si="9"/>
        <v>0.92613401248375438</v>
      </c>
      <c r="K75" s="264">
        <f t="shared" si="10"/>
        <v>0.94732446629311073</v>
      </c>
      <c r="L75" s="265">
        <f t="shared" si="11"/>
        <v>0.92181100000000016</v>
      </c>
    </row>
    <row r="76" spans="1:12" ht="14.25" customHeight="1">
      <c r="A76" s="266">
        <v>71</v>
      </c>
      <c r="B76" s="155"/>
      <c r="C76" s="155"/>
      <c r="D76" s="155"/>
      <c r="E76" s="34"/>
      <c r="F76" s="259">
        <f t="shared" si="6"/>
        <v>142</v>
      </c>
      <c r="G76" s="260" t="e">
        <f>#REF!*B76*F76</f>
        <v>#REF!</v>
      </c>
      <c r="H76" s="261">
        <f t="shared" si="7"/>
        <v>0.79484764476009018</v>
      </c>
      <c r="I76" s="262">
        <f t="shared" si="8"/>
        <v>0</v>
      </c>
      <c r="J76" s="263">
        <f t="shared" si="9"/>
        <v>0.92595886120641413</v>
      </c>
      <c r="K76" s="264">
        <f t="shared" si="10"/>
        <v>0.94702476723516738</v>
      </c>
      <c r="L76" s="265">
        <f t="shared" si="11"/>
        <v>0.92181100000000016</v>
      </c>
    </row>
    <row r="77" spans="1:12" ht="14.25" customHeight="1">
      <c r="A77" s="266">
        <v>72</v>
      </c>
      <c r="B77" s="155"/>
      <c r="C77" s="155"/>
      <c r="D77" s="155"/>
      <c r="E77" s="34"/>
      <c r="F77" s="259">
        <f t="shared" si="6"/>
        <v>144</v>
      </c>
      <c r="G77" s="260" t="e">
        <f>#REF!*B77*F77</f>
        <v>#REF!</v>
      </c>
      <c r="H77" s="261">
        <f t="shared" si="7"/>
        <v>0.79228136194693188</v>
      </c>
      <c r="I77" s="262">
        <f t="shared" si="8"/>
        <v>0</v>
      </c>
      <c r="J77" s="263">
        <f t="shared" si="9"/>
        <v>0.92579080636242206</v>
      </c>
      <c r="K77" s="264">
        <f t="shared" si="10"/>
        <v>0.94673101011490957</v>
      </c>
      <c r="L77" s="265">
        <f t="shared" si="11"/>
        <v>0.92181100000000016</v>
      </c>
    </row>
    <row r="78" spans="1:12" ht="14.25" customHeight="1">
      <c r="A78" s="266">
        <v>73</v>
      </c>
      <c r="B78" s="155"/>
      <c r="C78" s="155"/>
      <c r="D78" s="155"/>
      <c r="E78" s="34"/>
      <c r="F78" s="259">
        <f t="shared" si="6"/>
        <v>146</v>
      </c>
      <c r="G78" s="260" t="e">
        <f>#REF!*B78*F78</f>
        <v>#REF!</v>
      </c>
      <c r="H78" s="261">
        <f t="shared" si="7"/>
        <v>0.78972336475620752</v>
      </c>
      <c r="I78" s="262">
        <f t="shared" si="8"/>
        <v>0</v>
      </c>
      <c r="J78" s="263">
        <f t="shared" si="9"/>
        <v>0.92562956043251454</v>
      </c>
      <c r="K78" s="264">
        <f t="shared" si="10"/>
        <v>0.94644304597164852</v>
      </c>
      <c r="L78" s="265">
        <f t="shared" si="11"/>
        <v>0.92181100000000016</v>
      </c>
    </row>
    <row r="79" spans="1:12" ht="14.25" customHeight="1">
      <c r="A79" s="266">
        <v>74</v>
      </c>
      <c r="B79" s="155"/>
      <c r="C79" s="155"/>
      <c r="D79" s="155"/>
      <c r="E79" s="34"/>
      <c r="F79" s="259">
        <f t="shared" si="6"/>
        <v>148</v>
      </c>
      <c r="G79" s="260" t="e">
        <f>#REF!*B79*F79</f>
        <v>#REF!</v>
      </c>
      <c r="H79" s="261">
        <f t="shared" si="7"/>
        <v>0.78717362643656374</v>
      </c>
      <c r="I79" s="262">
        <f t="shared" si="8"/>
        <v>0</v>
      </c>
      <c r="J79" s="263">
        <f t="shared" si="9"/>
        <v>0.92547484754656539</v>
      </c>
      <c r="K79" s="264">
        <f t="shared" si="10"/>
        <v>0.94616073009048207</v>
      </c>
      <c r="L79" s="265">
        <f t="shared" si="11"/>
        <v>0.92181100000000016</v>
      </c>
    </row>
    <row r="80" spans="1:12" ht="14.25" customHeight="1">
      <c r="A80" s="266">
        <v>75</v>
      </c>
      <c r="B80" s="155"/>
      <c r="C80" s="155"/>
      <c r="D80" s="155"/>
      <c r="E80" s="34"/>
      <c r="F80" s="259">
        <f t="shared" si="6"/>
        <v>150</v>
      </c>
      <c r="G80" s="260" t="e">
        <f>#REF!*B80*F80</f>
        <v>#REF!</v>
      </c>
      <c r="H80" s="261">
        <f t="shared" si="7"/>
        <v>0.78463212032301732</v>
      </c>
      <c r="I80" s="262">
        <f t="shared" si="8"/>
        <v>0</v>
      </c>
      <c r="J80" s="263">
        <f t="shared" si="9"/>
        <v>0.92532640301160929</v>
      </c>
      <c r="K80" s="264">
        <f t="shared" si="10"/>
        <v>0.94588392187139569</v>
      </c>
      <c r="L80" s="265">
        <f t="shared" si="11"/>
        <v>0.92181100000000016</v>
      </c>
    </row>
    <row r="81" spans="1:12" ht="14.25" customHeight="1">
      <c r="A81" s="266">
        <v>76</v>
      </c>
      <c r="B81" s="155"/>
      <c r="C81" s="155"/>
      <c r="D81" s="155"/>
      <c r="E81" s="34"/>
      <c r="F81" s="259">
        <f t="shared" si="6"/>
        <v>152</v>
      </c>
      <c r="G81" s="260" t="e">
        <f>#REF!*B81*F81</f>
        <v>#REF!</v>
      </c>
      <c r="H81" s="261">
        <f t="shared" si="7"/>
        <v>0.78209881983667728</v>
      </c>
      <c r="I81" s="262">
        <f t="shared" si="8"/>
        <v>0</v>
      </c>
      <c r="J81" s="263">
        <f t="shared" si="9"/>
        <v>0.92518397285898701</v>
      </c>
      <c r="K81" s="264">
        <f t="shared" si="10"/>
        <v>0.94561248470261439</v>
      </c>
      <c r="L81" s="265">
        <f t="shared" si="11"/>
        <v>0.92181100000000016</v>
      </c>
    </row>
    <row r="82" spans="1:12" ht="14.25" customHeight="1">
      <c r="A82" s="266">
        <v>77</v>
      </c>
      <c r="B82" s="155"/>
      <c r="C82" s="155"/>
      <c r="D82" s="155"/>
      <c r="E82" s="34"/>
      <c r="F82" s="259">
        <f t="shared" si="6"/>
        <v>154</v>
      </c>
      <c r="G82" s="260" t="e">
        <f>#REF!*B82*F82</f>
        <v>#REF!</v>
      </c>
      <c r="H82" s="261">
        <f t="shared" si="7"/>
        <v>0.77957369848446634</v>
      </c>
      <c r="I82" s="262">
        <f t="shared" si="8"/>
        <v>0</v>
      </c>
      <c r="J82" s="263">
        <f t="shared" si="9"/>
        <v>0.92504731340984003</v>
      </c>
      <c r="K82" s="264">
        <f t="shared" si="10"/>
        <v>0.94534628583806224</v>
      </c>
      <c r="L82" s="265">
        <f t="shared" si="11"/>
        <v>0.92181100000000016</v>
      </c>
    </row>
    <row r="83" spans="1:12" ht="14.25" customHeight="1">
      <c r="A83" s="266">
        <v>78</v>
      </c>
      <c r="B83" s="155"/>
      <c r="C83" s="155"/>
      <c r="D83" s="155"/>
      <c r="E83" s="34"/>
      <c r="F83" s="259">
        <f t="shared" si="6"/>
        <v>156</v>
      </c>
      <c r="G83" s="260" t="e">
        <f>#REF!*B83*F83</f>
        <v>#REF!</v>
      </c>
      <c r="H83" s="261">
        <f t="shared" si="7"/>
        <v>0.77705672985884389</v>
      </c>
      <c r="I83" s="262">
        <f t="shared" si="8"/>
        <v>0</v>
      </c>
      <c r="J83" s="263">
        <f t="shared" si="9"/>
        <v>0.92491619085820809</v>
      </c>
      <c r="K83" s="264">
        <f t="shared" si="10"/>
        <v>0.9450851962787904</v>
      </c>
      <c r="L83" s="265">
        <f t="shared" si="11"/>
        <v>0.92181100000000016</v>
      </c>
    </row>
    <row r="84" spans="1:12" ht="14.25" customHeight="1">
      <c r="A84" s="266">
        <v>79</v>
      </c>
      <c r="B84" s="155"/>
      <c r="C84" s="155"/>
      <c r="D84" s="155"/>
      <c r="E84" s="34"/>
      <c r="F84" s="259">
        <f t="shared" si="6"/>
        <v>158</v>
      </c>
      <c r="G84" s="260" t="e">
        <f>#REF!*B84*F84</f>
        <v>#REF!</v>
      </c>
      <c r="H84" s="261">
        <f t="shared" si="7"/>
        <v>0.77454788763753024</v>
      </c>
      <c r="I84" s="262">
        <f t="shared" si="8"/>
        <v>0</v>
      </c>
      <c r="J84" s="263">
        <f t="shared" si="9"/>
        <v>0.92479038087101884</v>
      </c>
      <c r="K84" s="264">
        <f t="shared" si="10"/>
        <v>0.94482909065824128</v>
      </c>
      <c r="L84" s="265">
        <f t="shared" si="11"/>
        <v>0.92181100000000016</v>
      </c>
    </row>
    <row r="85" spans="1:12" ht="14.25" customHeight="1">
      <c r="A85" s="266">
        <v>80</v>
      </c>
      <c r="B85" s="155"/>
      <c r="C85" s="155"/>
      <c r="D85" s="155"/>
      <c r="E85" s="34"/>
      <c r="F85" s="259">
        <f t="shared" si="6"/>
        <v>160</v>
      </c>
      <c r="G85" s="260" t="e">
        <f>#REF!*B85*F85</f>
        <v>#REF!</v>
      </c>
      <c r="H85" s="261">
        <f t="shared" si="7"/>
        <v>0.77204714558323095</v>
      </c>
      <c r="I85" s="262">
        <f t="shared" si="8"/>
        <v>0</v>
      </c>
      <c r="J85" s="263">
        <f t="shared" si="9"/>
        <v>0.92466966820428398</v>
      </c>
      <c r="K85" s="264">
        <f t="shared" si="10"/>
        <v>0.94457784713122028</v>
      </c>
      <c r="L85" s="265">
        <f t="shared" si="11"/>
        <v>0.92181100000000016</v>
      </c>
    </row>
    <row r="86" spans="1:12" ht="14.25" customHeight="1">
      <c r="A86" s="266">
        <v>81</v>
      </c>
      <c r="B86" s="155"/>
      <c r="C86" s="155"/>
      <c r="D86" s="155"/>
      <c r="E86" s="34"/>
      <c r="F86" s="259">
        <f t="shared" si="6"/>
        <v>162</v>
      </c>
      <c r="G86" s="260" t="e">
        <f>#REF!*B86*F86</f>
        <v>#REF!</v>
      </c>
      <c r="H86" s="261">
        <f t="shared" si="7"/>
        <v>0.76955447754336248</v>
      </c>
      <c r="I86" s="262">
        <f t="shared" si="8"/>
        <v>0</v>
      </c>
      <c r="J86" s="263">
        <f t="shared" si="9"/>
        <v>0.92455384633484605</v>
      </c>
      <c r="K86" s="264">
        <f t="shared" si="10"/>
        <v>0.94433134726644985</v>
      </c>
      <c r="L86" s="265">
        <f t="shared" si="11"/>
        <v>0.92181100000000016</v>
      </c>
    </row>
    <row r="87" spans="1:12" ht="14.25" customHeight="1">
      <c r="A87" s="266">
        <v>82</v>
      </c>
      <c r="B87" s="155"/>
      <c r="C87" s="155"/>
      <c r="D87" s="155"/>
      <c r="E87" s="34"/>
      <c r="F87" s="259">
        <f t="shared" si="6"/>
        <v>164</v>
      </c>
      <c r="G87" s="260" t="e">
        <f>#REF!*B87*F87</f>
        <v>#REF!</v>
      </c>
      <c r="H87" s="261">
        <f t="shared" si="7"/>
        <v>0.76706985744977874</v>
      </c>
      <c r="I87" s="262">
        <f t="shared" si="8"/>
        <v>0</v>
      </c>
      <c r="J87" s="263">
        <f t="shared" si="9"/>
        <v>0.92444271710704451</v>
      </c>
      <c r="K87" s="264">
        <f t="shared" si="10"/>
        <v>0.94408947594258552</v>
      </c>
      <c r="L87" s="265">
        <f t="shared" si="11"/>
        <v>0.92181100000000016</v>
      </c>
    </row>
    <row r="88" spans="1:12" ht="14.25" customHeight="1">
      <c r="A88" s="266">
        <v>83</v>
      </c>
      <c r="B88" s="155"/>
      <c r="C88" s="155"/>
      <c r="D88" s="155"/>
      <c r="E88" s="34"/>
      <c r="F88" s="259">
        <f t="shared" si="6"/>
        <v>166</v>
      </c>
      <c r="G88" s="260" t="e">
        <f>#REF!*B88*F88</f>
        <v>#REF!</v>
      </c>
      <c r="H88" s="261">
        <f t="shared" si="7"/>
        <v>0.76459325931849864</v>
      </c>
      <c r="I88" s="262">
        <f t="shared" si="8"/>
        <v>0</v>
      </c>
      <c r="J88" s="263">
        <f t="shared" si="9"/>
        <v>0.92433609039369846</v>
      </c>
      <c r="K88" s="264">
        <f t="shared" si="10"/>
        <v>0.94385212124757956</v>
      </c>
      <c r="L88" s="265">
        <f t="shared" si="11"/>
        <v>0.92181100000000016</v>
      </c>
    </row>
    <row r="89" spans="1:12" ht="14.25" customHeight="1">
      <c r="A89" s="266">
        <v>84</v>
      </c>
      <c r="B89" s="155"/>
      <c r="C89" s="155"/>
      <c r="D89" s="155"/>
      <c r="E89" s="34"/>
      <c r="F89" s="259">
        <f t="shared" si="6"/>
        <v>168</v>
      </c>
      <c r="G89" s="260" t="e">
        <f>#REF!*B89*F89</f>
        <v>#REF!</v>
      </c>
      <c r="H89" s="261">
        <f t="shared" si="7"/>
        <v>0.76212465724943412</v>
      </c>
      <c r="I89" s="262">
        <f t="shared" si="8"/>
        <v>0</v>
      </c>
      <c r="J89" s="263">
        <f t="shared" si="9"/>
        <v>0.92423378377082421</v>
      </c>
      <c r="K89" s="264">
        <f t="shared" si="10"/>
        <v>0.94361917438127929</v>
      </c>
      <c r="L89" s="265">
        <f t="shared" si="11"/>
        <v>0.92181100000000016</v>
      </c>
    </row>
    <row r="90" spans="1:12" ht="14.25" customHeight="1">
      <c r="A90" s="266">
        <v>85</v>
      </c>
      <c r="B90" s="155"/>
      <c r="C90" s="155"/>
      <c r="D90" s="155"/>
      <c r="E90" s="34"/>
      <c r="F90" s="259">
        <f t="shared" si="6"/>
        <v>170</v>
      </c>
      <c r="G90" s="260" t="e">
        <f>#REF!*B90*F90</f>
        <v>#REF!</v>
      </c>
      <c r="H90" s="261">
        <f t="shared" si="7"/>
        <v>0.75966402542611944</v>
      </c>
      <c r="I90" s="262">
        <f t="shared" si="8"/>
        <v>0</v>
      </c>
      <c r="J90" s="263">
        <f t="shared" si="9"/>
        <v>0.92413562220553302</v>
      </c>
      <c r="K90" s="264">
        <f t="shared" si="10"/>
        <v>0.94339052956115099</v>
      </c>
      <c r="L90" s="265">
        <f t="shared" si="11"/>
        <v>0.92181100000000016</v>
      </c>
    </row>
    <row r="91" spans="1:12" ht="14.25" customHeight="1">
      <c r="A91" s="266">
        <v>86</v>
      </c>
      <c r="B91" s="155"/>
      <c r="C91" s="155"/>
      <c r="D91" s="155"/>
      <c r="E91" s="34"/>
      <c r="F91" s="259">
        <f t="shared" si="6"/>
        <v>172</v>
      </c>
      <c r="G91" s="260" t="e">
        <f>#REF!*B91*F91</f>
        <v>#REF!</v>
      </c>
      <c r="H91" s="261">
        <f t="shared" si="7"/>
        <v>0.75721133811544095</v>
      </c>
      <c r="I91" s="262">
        <f t="shared" si="8"/>
        <v>0</v>
      </c>
      <c r="J91" s="263">
        <f t="shared" si="9"/>
        <v>0.92404143775657233</v>
      </c>
      <c r="K91" s="264">
        <f t="shared" si="10"/>
        <v>0.94316608393102763</v>
      </c>
      <c r="L91" s="265">
        <f t="shared" si="11"/>
        <v>0.92181100000000016</v>
      </c>
    </row>
    <row r="92" spans="1:12" ht="14.25" customHeight="1">
      <c r="A92" s="266">
        <v>87</v>
      </c>
      <c r="B92" s="155"/>
      <c r="C92" s="155"/>
      <c r="D92" s="155"/>
      <c r="E92" s="34"/>
      <c r="F92" s="259">
        <f t="shared" si="6"/>
        <v>174</v>
      </c>
      <c r="G92" s="260" t="e">
        <f>#REF!*B92*F92</f>
        <v>#REF!</v>
      </c>
      <c r="H92" s="261">
        <f t="shared" si="7"/>
        <v>0.75476656966736821</v>
      </c>
      <c r="I92" s="262">
        <f t="shared" si="8"/>
        <v>0</v>
      </c>
      <c r="J92" s="263">
        <f t="shared" si="9"/>
        <v>0.92395106928700177</v>
      </c>
      <c r="K92" s="264">
        <f t="shared" si="10"/>
        <v>0.94294573747277677</v>
      </c>
      <c r="L92" s="265">
        <f t="shared" si="11"/>
        <v>0.92181100000000016</v>
      </c>
    </row>
    <row r="93" spans="1:12" ht="14.25" customHeight="1">
      <c r="A93" s="266">
        <v>88</v>
      </c>
      <c r="B93" s="155"/>
      <c r="C93" s="155"/>
      <c r="D93" s="155"/>
      <c r="E93" s="34"/>
      <c r="F93" s="259">
        <f t="shared" si="6"/>
        <v>176</v>
      </c>
      <c r="G93" s="260" t="e">
        <f>#REF!*B93*F93</f>
        <v>#REF!</v>
      </c>
      <c r="H93" s="261">
        <f t="shared" si="7"/>
        <v>0.75232969451468601</v>
      </c>
      <c r="I93" s="262">
        <f t="shared" si="8"/>
        <v>0</v>
      </c>
      <c r="J93" s="263">
        <f t="shared" si="9"/>
        <v>0.92386436218850887</v>
      </c>
      <c r="K93" s="264">
        <f t="shared" si="10"/>
        <v>0.94272939292079339</v>
      </c>
      <c r="L93" s="265">
        <f t="shared" si="11"/>
        <v>0.92181100000000016</v>
      </c>
    </row>
    <row r="94" spans="1:12" ht="14.25" customHeight="1">
      <c r="A94" s="266">
        <v>89</v>
      </c>
      <c r="B94" s="155"/>
      <c r="C94" s="155"/>
      <c r="D94" s="155"/>
      <c r="E94" s="34"/>
      <c r="F94" s="259">
        <f t="shared" si="6"/>
        <v>178</v>
      </c>
      <c r="G94" s="260" t="e">
        <f>#REF!*B94*F94</f>
        <v>#REF!</v>
      </c>
      <c r="H94" s="261">
        <f t="shared" si="7"/>
        <v>0.74990068717272618</v>
      </c>
      <c r="I94" s="262">
        <f t="shared" si="8"/>
        <v>0</v>
      </c>
      <c r="J94" s="263">
        <f t="shared" si="9"/>
        <v>0.92378116811689548</v>
      </c>
      <c r="K94" s="264">
        <f t="shared" si="10"/>
        <v>0.94251695567922245</v>
      </c>
      <c r="L94" s="265">
        <f t="shared" si="11"/>
        <v>0.92181100000000016</v>
      </c>
    </row>
    <row r="95" spans="1:12" ht="14.25" customHeight="1">
      <c r="A95" s="266">
        <v>90</v>
      </c>
      <c r="B95" s="155"/>
      <c r="C95" s="155"/>
      <c r="D95" s="155"/>
      <c r="E95" s="34"/>
      <c r="F95" s="259">
        <f t="shared" si="6"/>
        <v>180</v>
      </c>
      <c r="G95" s="260" t="e">
        <f>#REF!*B95*F95</f>
        <v>#REF!</v>
      </c>
      <c r="H95" s="261">
        <f t="shared" si="7"/>
        <v>0.74747952223910186</v>
      </c>
      <c r="I95" s="262">
        <f t="shared" si="8"/>
        <v>0</v>
      </c>
      <c r="J95" s="263">
        <f t="shared" si="9"/>
        <v>0.92370134473828014</v>
      </c>
      <c r="K95" s="264">
        <f t="shared" si="10"/>
        <v>0.94230833374182088</v>
      </c>
      <c r="L95" s="265">
        <f t="shared" si="11"/>
        <v>0.92181100000000016</v>
      </c>
    </row>
    <row r="96" spans="1:12" ht="14.25" customHeight="1">
      <c r="A96" s="266">
        <v>91</v>
      </c>
      <c r="B96" s="155"/>
      <c r="C96" s="155"/>
      <c r="D96" s="155"/>
      <c r="E96" s="34"/>
      <c r="F96" s="259">
        <f t="shared" si="6"/>
        <v>182</v>
      </c>
      <c r="G96" s="260" t="e">
        <f>#REF!*B96*F96</f>
        <v>#REF!</v>
      </c>
      <c r="H96" s="261">
        <f t="shared" si="7"/>
        <v>0.74506617439344136</v>
      </c>
      <c r="I96" s="262">
        <f t="shared" si="8"/>
        <v>0</v>
      </c>
      <c r="J96" s="263">
        <f t="shared" si="9"/>
        <v>0.92362475548558498</v>
      </c>
      <c r="K96" s="264">
        <f t="shared" si="10"/>
        <v>0.9421034376143721</v>
      </c>
      <c r="L96" s="265">
        <f t="shared" si="11"/>
        <v>0.92181100000000016</v>
      </c>
    </row>
    <row r="97" spans="1:12" ht="14.25" customHeight="1">
      <c r="A97" s="266">
        <v>92</v>
      </c>
      <c r="B97" s="155"/>
      <c r="C97" s="155"/>
      <c r="D97" s="155"/>
      <c r="E97" s="34"/>
      <c r="F97" s="259">
        <f t="shared" si="6"/>
        <v>184</v>
      </c>
      <c r="G97" s="260" t="e">
        <f>#REF!*B97*F97</f>
        <v>#REF!</v>
      </c>
      <c r="H97" s="261">
        <f t="shared" si="7"/>
        <v>0.74266061839712383</v>
      </c>
      <c r="I97" s="262">
        <f t="shared" si="8"/>
        <v>0</v>
      </c>
      <c r="J97" s="263">
        <f t="shared" si="9"/>
        <v>0.9235512693248864</v>
      </c>
      <c r="K97" s="264">
        <f t="shared" si="10"/>
        <v>0.94190218023956607</v>
      </c>
      <c r="L97" s="265">
        <f t="shared" si="11"/>
        <v>0.92181100000000016</v>
      </c>
    </row>
    <row r="98" spans="1:12" ht="14.25" customHeight="1">
      <c r="A98" s="266">
        <v>93</v>
      </c>
      <c r="B98" s="155"/>
      <c r="C98" s="155"/>
      <c r="D98" s="155"/>
      <c r="E98" s="34"/>
      <c r="F98" s="259">
        <f t="shared" si="6"/>
        <v>186</v>
      </c>
      <c r="G98" s="260" t="e">
        <f>#REF!*B98*F98</f>
        <v>#REF!</v>
      </c>
      <c r="H98" s="261">
        <f t="shared" si="7"/>
        <v>0.74026282909301466</v>
      </c>
      <c r="I98" s="262">
        <f t="shared" si="8"/>
        <v>0</v>
      </c>
      <c r="J98" s="263">
        <f t="shared" si="9"/>
        <v>0.92348076053123496</v>
      </c>
      <c r="K98" s="264">
        <f t="shared" si="10"/>
        <v>0.94170447692426584</v>
      </c>
      <c r="L98" s="265">
        <f t="shared" si="11"/>
        <v>0.92181100000000016</v>
      </c>
    </row>
    <row r="99" spans="1:12" ht="14.25" customHeight="1">
      <c r="A99" s="266">
        <v>94</v>
      </c>
      <c r="B99" s="155"/>
      <c r="C99" s="155"/>
      <c r="D99" s="155"/>
      <c r="E99" s="34"/>
      <c r="F99" s="259">
        <f t="shared" si="6"/>
        <v>188</v>
      </c>
      <c r="G99" s="260" t="e">
        <f>#REF!*B99*F99</f>
        <v>#REF!</v>
      </c>
      <c r="H99" s="261">
        <f t="shared" si="7"/>
        <v>0.73787278140520296</v>
      </c>
      <c r="I99" s="262">
        <f t="shared" si="8"/>
        <v>0</v>
      </c>
      <c r="J99" s="263">
        <f t="shared" si="9"/>
        <v>0.92341310847355595</v>
      </c>
      <c r="K99" s="264">
        <f t="shared" si="10"/>
        <v>0.94151024526908056</v>
      </c>
      <c r="L99" s="265">
        <f t="shared" si="11"/>
        <v>0.92181100000000016</v>
      </c>
    </row>
    <row r="100" spans="1:12" ht="14.25" customHeight="1">
      <c r="A100" s="266">
        <v>95</v>
      </c>
      <c r="B100" s="155"/>
      <c r="C100" s="155"/>
      <c r="D100" s="155"/>
      <c r="E100" s="34"/>
      <c r="F100" s="259">
        <f t="shared" si="6"/>
        <v>190</v>
      </c>
      <c r="G100" s="260" t="e">
        <f>#REF!*B100*F100</f>
        <v>#REF!</v>
      </c>
      <c r="H100" s="261">
        <f t="shared" si="7"/>
        <v>0.73549045033873917</v>
      </c>
      <c r="I100" s="262">
        <f t="shared" si="8"/>
        <v>0</v>
      </c>
      <c r="J100" s="263">
        <f t="shared" si="9"/>
        <v>0.92334819740826624</v>
      </c>
      <c r="K100" s="264">
        <f t="shared" si="10"/>
        <v>0.94131940510016709</v>
      </c>
      <c r="L100" s="265">
        <f t="shared" si="11"/>
        <v>0.92181100000000016</v>
      </c>
    </row>
    <row r="101" spans="1:12" ht="14.25" customHeight="1">
      <c r="A101" s="266">
        <v>96</v>
      </c>
      <c r="B101" s="155"/>
      <c r="C101" s="155"/>
      <c r="D101" s="155"/>
      <c r="E101" s="34"/>
      <c r="F101" s="259">
        <f t="shared" si="6"/>
        <v>192</v>
      </c>
      <c r="G101" s="260" t="e">
        <f>#REF!*B101*F101</f>
        <v>#REF!</v>
      </c>
      <c r="H101" s="261">
        <f t="shared" si="7"/>
        <v>0.73311581097937351</v>
      </c>
      <c r="I101" s="262">
        <f t="shared" si="8"/>
        <v>0</v>
      </c>
      <c r="J101" s="263">
        <f t="shared" si="9"/>
        <v>0.92328591628125278</v>
      </c>
      <c r="K101" s="264">
        <f t="shared" si="10"/>
        <v>0.94113187840318968</v>
      </c>
      <c r="L101" s="265">
        <f t="shared" si="11"/>
        <v>0.92181100000000016</v>
      </c>
    </row>
    <row r="102" spans="1:12" ht="14.25" customHeight="1">
      <c r="A102" s="266">
        <v>97</v>
      </c>
      <c r="B102" s="155"/>
      <c r="C102" s="155"/>
      <c r="D102" s="155"/>
      <c r="E102" s="34"/>
      <c r="F102" s="259">
        <f t="shared" si="6"/>
        <v>194</v>
      </c>
      <c r="G102" s="260" t="e">
        <f>#REF!*B102*F102</f>
        <v>#REF!</v>
      </c>
      <c r="H102" s="261">
        <f t="shared" si="7"/>
        <v>0.73074883849329553</v>
      </c>
      <c r="I102" s="262">
        <f t="shared" si="8"/>
        <v>0</v>
      </c>
      <c r="J102" s="263">
        <f t="shared" si="9"/>
        <v>0.92322615853787304</v>
      </c>
      <c r="K102" s="264">
        <f t="shared" si="10"/>
        <v>0.94094758925936395</v>
      </c>
      <c r="L102" s="265">
        <f t="shared" si="11"/>
        <v>0.92181100000000016</v>
      </c>
    </row>
    <row r="103" spans="1:12" ht="14.25" customHeight="1">
      <c r="A103" s="266">
        <v>98</v>
      </c>
      <c r="B103" s="155"/>
      <c r="C103" s="155"/>
      <c r="D103" s="155"/>
      <c r="E103" s="34"/>
      <c r="F103" s="259">
        <f t="shared" si="6"/>
        <v>196</v>
      </c>
      <c r="G103" s="260" t="e">
        <f>#REF!*B103*F103</f>
        <v>#REF!</v>
      </c>
      <c r="H103" s="261">
        <f t="shared" si="7"/>
        <v>0.72838950812687442</v>
      </c>
      <c r="I103" s="262">
        <f t="shared" si="8"/>
        <v>0</v>
      </c>
      <c r="J103" s="263">
        <f t="shared" si="9"/>
        <v>0.92316882194065553</v>
      </c>
      <c r="K103" s="264">
        <f t="shared" si="10"/>
        <v>0.94076646378351703</v>
      </c>
      <c r="L103" s="265">
        <f t="shared" si="11"/>
        <v>0.92181100000000016</v>
      </c>
    </row>
    <row r="104" spans="1:12" ht="14.25" customHeight="1">
      <c r="A104" s="266">
        <v>99</v>
      </c>
      <c r="B104" s="155"/>
      <c r="C104" s="155"/>
      <c r="D104" s="155"/>
      <c r="E104" s="34"/>
      <c r="F104" s="259">
        <f t="shared" si="6"/>
        <v>198</v>
      </c>
      <c r="G104" s="260" t="e">
        <f>#REF!*B104*F104</f>
        <v>#REF!</v>
      </c>
      <c r="H104" s="261">
        <f t="shared" si="7"/>
        <v>0.72603779520640011</v>
      </c>
      <c r="I104" s="262">
        <f t="shared" si="8"/>
        <v>0</v>
      </c>
      <c r="J104" s="263">
        <f t="shared" si="9"/>
        <v>0.92311380839438428</v>
      </c>
      <c r="K104" s="264">
        <f t="shared" si="10"/>
        <v>0.94058843006409876</v>
      </c>
      <c r="L104" s="265">
        <f t="shared" si="11"/>
        <v>0.92181100000000016</v>
      </c>
    </row>
    <row r="105" spans="1:12" ht="14.25" customHeight="1">
      <c r="A105" s="266">
        <v>100</v>
      </c>
      <c r="B105" s="155"/>
      <c r="C105" s="155"/>
      <c r="D105" s="155"/>
      <c r="E105" s="34"/>
      <c r="F105" s="259">
        <f t="shared" si="6"/>
        <v>200</v>
      </c>
      <c r="G105" s="260" t="e">
        <f>#REF!*B105*F105</f>
        <v>#REF!</v>
      </c>
      <c r="H105" s="261">
        <f t="shared" si="7"/>
        <v>0.72369367513782523</v>
      </c>
      <c r="I105" s="262">
        <f t="shared" si="8"/>
        <v>0</v>
      </c>
      <c r="J105" s="263">
        <f t="shared" si="9"/>
        <v>0.92306102377827148</v>
      </c>
      <c r="K105" s="264">
        <f t="shared" si="10"/>
        <v>0.94041341810507795</v>
      </c>
      <c r="L105" s="265">
        <f t="shared" si="11"/>
        <v>0.92181100000000016</v>
      </c>
    </row>
    <row r="106" spans="1:12" ht="14.25" customHeight="1"/>
    <row r="107" spans="1:12" ht="14.25" customHeight="1"/>
    <row r="108" spans="1:12" ht="14.25" customHeight="1"/>
    <row r="109" spans="1:12" ht="14.25" customHeight="1"/>
    <row r="110" spans="1:12" ht="14.25" customHeight="1"/>
    <row r="111" spans="1:12" ht="14.25" customHeight="1"/>
    <row r="112" spans="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sheetData>
  <sheetProtection formatCells="0" formatColumns="0" formatRows="0" insertColumns="0" insertRows="0" deleteRows="0" selectLockedCells="1" sort="0"/>
  <mergeCells count="2">
    <mergeCell ref="B3:L3"/>
    <mergeCell ref="A1:V1"/>
  </mergeCells>
  <conditionalFormatting sqref="Q46">
    <cfRule type="cellIs" dxfId="1" priority="7" operator="greaterThan">
      <formula>0</formula>
    </cfRule>
  </conditionalFormatting>
  <printOptions horizontalCentered="1" verticalCentered="1"/>
  <pageMargins left="0.45" right="0.45" top="0.5" bottom="0.5" header="0.3" footer="0.3"/>
  <pageSetup orientation="landscape" r:id="rId1"/>
  <headerFooter>
    <oddFooter>&amp;L170310 Tim.Adams@NASA.gov</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5207"/>
  <sheetViews>
    <sheetView zoomScaleNormal="100" zoomScalePageLayoutView="80" workbookViewId="0">
      <selection activeCell="L38" sqref="L38"/>
    </sheetView>
  </sheetViews>
  <sheetFormatPr defaultRowHeight="14.25"/>
  <cols>
    <col min="1" max="1" width="9.140625" style="253"/>
    <col min="2" max="6" width="10.7109375" style="27" customWidth="1"/>
    <col min="7" max="7" width="10.7109375" style="45" hidden="1" customWidth="1"/>
    <col min="8" max="8" width="10.7109375" style="27" customWidth="1"/>
    <col min="9" max="9" width="10.7109375" style="45" hidden="1" customWidth="1"/>
    <col min="10" max="10" width="12.7109375" style="45" customWidth="1"/>
    <col min="11" max="12" width="12.7109375" style="27" customWidth="1"/>
    <col min="13" max="13" width="12.7109375" style="45" customWidth="1"/>
    <col min="14" max="22" width="12.7109375" style="27" customWidth="1"/>
    <col min="23" max="16384" width="9.140625" style="27"/>
  </cols>
  <sheetData>
    <row r="1" spans="1:23" ht="30" customHeight="1">
      <c r="A1" s="355" t="s">
        <v>86</v>
      </c>
      <c r="B1" s="355"/>
      <c r="C1" s="355"/>
      <c r="D1" s="355"/>
      <c r="E1" s="355"/>
      <c r="F1" s="355"/>
      <c r="G1" s="355"/>
      <c r="H1" s="355"/>
      <c r="I1" s="355"/>
      <c r="J1" s="355"/>
      <c r="K1" s="355"/>
      <c r="L1" s="355"/>
      <c r="M1" s="355"/>
      <c r="N1" s="355"/>
      <c r="O1" s="355"/>
      <c r="P1" s="355"/>
      <c r="Q1" s="355"/>
      <c r="R1" s="355"/>
      <c r="S1" s="355"/>
      <c r="T1" s="355"/>
      <c r="U1" s="355"/>
      <c r="V1" s="355"/>
    </row>
    <row r="2" spans="1:23">
      <c r="B2" s="8"/>
      <c r="C2" s="28"/>
      <c r="D2" s="8"/>
      <c r="E2" s="29"/>
      <c r="F2" s="8"/>
      <c r="G2" s="8"/>
      <c r="H2" s="8"/>
      <c r="I2" s="8"/>
      <c r="J2" s="30"/>
      <c r="K2" s="8"/>
      <c r="L2" s="8"/>
      <c r="M2" s="8"/>
      <c r="N2" s="16"/>
      <c r="O2" s="8"/>
      <c r="P2" s="8"/>
    </row>
    <row r="3" spans="1:23" ht="29.1" customHeight="1">
      <c r="A3" s="252">
        <v>2</v>
      </c>
      <c r="B3" s="357" t="s">
        <v>85</v>
      </c>
      <c r="C3" s="357"/>
      <c r="D3" s="357"/>
      <c r="E3" s="357"/>
      <c r="F3" s="357"/>
      <c r="G3" s="357"/>
      <c r="H3" s="357"/>
      <c r="I3" s="357"/>
      <c r="J3" s="357"/>
      <c r="K3" s="357"/>
      <c r="L3" s="358"/>
      <c r="M3" s="99"/>
      <c r="N3" s="148"/>
      <c r="O3" s="277"/>
      <c r="P3" s="43"/>
      <c r="Q3" s="43"/>
      <c r="R3" s="43"/>
      <c r="S3" s="43"/>
      <c r="T3" s="43"/>
      <c r="U3" s="43"/>
      <c r="V3" s="43"/>
    </row>
    <row r="4" spans="1:23" ht="75" customHeight="1">
      <c r="A4" s="308" t="s">
        <v>83</v>
      </c>
      <c r="B4" s="14" t="s">
        <v>50</v>
      </c>
      <c r="C4" s="306" t="s">
        <v>57</v>
      </c>
      <c r="D4" s="14" t="s">
        <v>51</v>
      </c>
      <c r="E4" s="307" t="s">
        <v>58</v>
      </c>
      <c r="F4" s="14" t="s">
        <v>48</v>
      </c>
      <c r="G4" s="127" t="s">
        <v>0</v>
      </c>
      <c r="H4" s="217" t="s">
        <v>52</v>
      </c>
      <c r="I4" s="15" t="s">
        <v>1</v>
      </c>
      <c r="J4" s="107" t="s">
        <v>10</v>
      </c>
      <c r="K4" s="109" t="s">
        <v>77</v>
      </c>
      <c r="L4" s="108" t="s">
        <v>78</v>
      </c>
      <c r="M4" s="47"/>
      <c r="N4" s="88"/>
      <c r="O4" s="88"/>
      <c r="P4" s="88"/>
      <c r="Q4" s="174"/>
      <c r="R4" s="135"/>
      <c r="S4" s="88"/>
      <c r="T4" s="88"/>
      <c r="U4" s="88"/>
      <c r="V4" s="88"/>
    </row>
    <row r="5" spans="1:23" ht="15" customHeight="1">
      <c r="A5" s="258">
        <v>0</v>
      </c>
      <c r="B5" s="304">
        <f>1/C5</f>
        <v>1E-3</v>
      </c>
      <c r="C5" s="387">
        <v>1000</v>
      </c>
      <c r="D5" s="305">
        <f>1/E5</f>
        <v>1.6666666666666666E-2</v>
      </c>
      <c r="E5" s="388">
        <v>60</v>
      </c>
      <c r="F5" s="259">
        <f>$A$3*A5</f>
        <v>0</v>
      </c>
      <c r="G5" s="260" t="e">
        <f>#REF!*B5*F5</f>
        <v>#REF!</v>
      </c>
      <c r="H5" s="261">
        <f>EXP(-B$5*F5)</f>
        <v>1</v>
      </c>
      <c r="I5" s="262">
        <f>(B5+D5)*F5</f>
        <v>0</v>
      </c>
      <c r="J5" s="263">
        <f>(D$5/(D$5+B$5))+(B$5/(D$5+B$5))*EXP(-(B$5+D$5)*F5)</f>
        <v>0.99999999999999989</v>
      </c>
      <c r="K5" s="280"/>
      <c r="L5" s="265">
        <f>D$5/(D$5+B$5)</f>
        <v>0.94339622641509424</v>
      </c>
      <c r="M5" s="3"/>
      <c r="N5" s="237"/>
      <c r="O5" s="46"/>
      <c r="P5" s="46"/>
      <c r="Q5" s="236"/>
      <c r="R5" s="237"/>
      <c r="S5" s="58"/>
      <c r="T5" s="58"/>
      <c r="U5" s="58"/>
      <c r="V5" s="58"/>
    </row>
    <row r="6" spans="1:23">
      <c r="A6" s="266">
        <v>1</v>
      </c>
      <c r="B6" s="267"/>
      <c r="C6" s="268"/>
      <c r="D6" s="241"/>
      <c r="E6" s="269"/>
      <c r="F6" s="259">
        <f t="shared" ref="F6:F69" si="0">$A$3*A6</f>
        <v>2</v>
      </c>
      <c r="G6" s="260" t="e">
        <f>#REF!*B6*F6</f>
        <v>#REF!</v>
      </c>
      <c r="H6" s="261">
        <f t="shared" ref="H6:H69" si="1">EXP(-B$5*F6)</f>
        <v>0.99800199866733308</v>
      </c>
      <c r="I6" s="262">
        <f t="shared" ref="I6:I69" si="2">(B6+D6)*F6</f>
        <v>0</v>
      </c>
      <c r="J6" s="263">
        <f t="shared" ref="J6:J69" si="3">(D$5/(D$5+B$5))+(B$5/(D$5+B$5))*EXP(-(B$5+D$5)*F6)</f>
        <v>0.99803492083533574</v>
      </c>
      <c r="K6" s="264">
        <f t="shared" ref="K6:K69" si="4">(D$5/(D$5+B$5))+(B$5/(((D$5+B$5)^2)*F6))*(1-EXP(-(B$5+D$5)*F6))</f>
        <v>0.99901167447162798</v>
      </c>
      <c r="L6" s="265">
        <f t="shared" ref="L6:L69" si="5">D$5/(D$5+B$5)</f>
        <v>0.94339622641509424</v>
      </c>
      <c r="M6" s="3"/>
      <c r="N6" s="239"/>
      <c r="O6" s="239"/>
      <c r="P6" s="239"/>
      <c r="Q6" s="239"/>
      <c r="R6" s="239"/>
      <c r="S6" s="247"/>
      <c r="T6" s="247"/>
      <c r="U6" s="58"/>
      <c r="V6" s="58"/>
    </row>
    <row r="7" spans="1:23">
      <c r="A7" s="266">
        <v>2</v>
      </c>
      <c r="B7" s="267"/>
      <c r="C7" s="268"/>
      <c r="D7" s="241"/>
      <c r="E7" s="269"/>
      <c r="F7" s="259">
        <f t="shared" si="0"/>
        <v>4</v>
      </c>
      <c r="G7" s="260" t="e">
        <f>#REF!*B7*F7</f>
        <v>#REF!</v>
      </c>
      <c r="H7" s="261">
        <f t="shared" si="1"/>
        <v>0.99600798934399148</v>
      </c>
      <c r="I7" s="262">
        <f t="shared" si="2"/>
        <v>0</v>
      </c>
      <c r="J7" s="263">
        <f t="shared" si="3"/>
        <v>0.99613806214218492</v>
      </c>
      <c r="K7" s="264">
        <f t="shared" si="4"/>
        <v>0.99804629044077864</v>
      </c>
      <c r="L7" s="265">
        <f t="shared" si="5"/>
        <v>0.94339622641509424</v>
      </c>
      <c r="M7" s="3"/>
      <c r="N7" s="248"/>
      <c r="O7" s="248"/>
      <c r="P7" s="64"/>
      <c r="Q7" s="64"/>
      <c r="R7" s="64"/>
      <c r="S7" s="64"/>
      <c r="T7" s="64"/>
      <c r="U7" s="128"/>
      <c r="V7" s="58"/>
      <c r="W7" s="31"/>
    </row>
    <row r="8" spans="1:23" ht="14.25" customHeight="1">
      <c r="A8" s="266">
        <v>3</v>
      </c>
      <c r="B8" s="267"/>
      <c r="C8" s="268"/>
      <c r="D8" s="241"/>
      <c r="E8" s="269"/>
      <c r="F8" s="259">
        <f t="shared" si="0"/>
        <v>6</v>
      </c>
      <c r="G8" s="260" t="e">
        <f>#REF!*B8*F8</f>
        <v>#REF!</v>
      </c>
      <c r="H8" s="261">
        <f t="shared" si="1"/>
        <v>0.99401796405393528</v>
      </c>
      <c r="I8" s="262">
        <f t="shared" si="2"/>
        <v>0</v>
      </c>
      <c r="J8" s="263">
        <f t="shared" si="3"/>
        <v>0.99430705555146726</v>
      </c>
      <c r="K8" s="264">
        <f t="shared" si="4"/>
        <v>0.99710324951445839</v>
      </c>
      <c r="L8" s="265">
        <f t="shared" si="5"/>
        <v>0.94339622641509424</v>
      </c>
      <c r="M8" s="3"/>
      <c r="N8" s="239"/>
      <c r="O8" s="239"/>
      <c r="P8" s="174"/>
      <c r="Q8" s="174"/>
      <c r="R8" s="174"/>
      <c r="S8" s="174"/>
      <c r="T8" s="174"/>
      <c r="U8" s="135"/>
      <c r="V8" s="33"/>
      <c r="W8" s="31"/>
    </row>
    <row r="9" spans="1:23" ht="15" customHeight="1">
      <c r="A9" s="266">
        <v>4</v>
      </c>
      <c r="B9" s="267"/>
      <c r="C9" s="268"/>
      <c r="D9" s="241"/>
      <c r="E9" s="269"/>
      <c r="F9" s="259">
        <f t="shared" si="0"/>
        <v>8</v>
      </c>
      <c r="G9" s="260" t="e">
        <f>#REF!*B9*F9</f>
        <v>#REF!</v>
      </c>
      <c r="H9" s="261">
        <f t="shared" si="1"/>
        <v>0.99203191483706066</v>
      </c>
      <c r="I9" s="262">
        <f t="shared" si="2"/>
        <v>0</v>
      </c>
      <c r="J9" s="263">
        <f t="shared" si="3"/>
        <v>0.99253961491534792</v>
      </c>
      <c r="K9" s="264">
        <f t="shared" si="4"/>
        <v>0.99618196993857555</v>
      </c>
      <c r="L9" s="265">
        <f t="shared" si="5"/>
        <v>0.94339622641509424</v>
      </c>
      <c r="M9" s="3"/>
      <c r="N9" s="239"/>
      <c r="O9" s="239"/>
      <c r="P9" s="174"/>
      <c r="Q9" s="174"/>
      <c r="R9" s="174"/>
      <c r="S9" s="174"/>
      <c r="T9" s="174"/>
      <c r="U9" s="135"/>
      <c r="V9" s="33"/>
      <c r="W9" s="31"/>
    </row>
    <row r="10" spans="1:23">
      <c r="A10" s="266">
        <v>5</v>
      </c>
      <c r="B10" s="267"/>
      <c r="C10" s="268"/>
      <c r="D10" s="241"/>
      <c r="E10" s="269"/>
      <c r="F10" s="259">
        <f t="shared" si="0"/>
        <v>10</v>
      </c>
      <c r="G10" s="260" t="e">
        <f>#REF!*B10*F10</f>
        <v>#REF!</v>
      </c>
      <c r="H10" s="261">
        <f t="shared" si="1"/>
        <v>0.99004983374916811</v>
      </c>
      <c r="I10" s="262">
        <f t="shared" si="2"/>
        <v>0</v>
      </c>
      <c r="J10" s="263">
        <f t="shared" si="3"/>
        <v>0.99083353345281089</v>
      </c>
      <c r="K10" s="264">
        <f t="shared" si="4"/>
        <v>0.99528188611616386</v>
      </c>
      <c r="L10" s="265">
        <f t="shared" si="5"/>
        <v>0.94339622641509424</v>
      </c>
      <c r="M10" s="3"/>
      <c r="N10" s="239"/>
      <c r="O10" s="239"/>
      <c r="P10" s="174"/>
      <c r="Q10" s="174"/>
      <c r="R10" s="174"/>
      <c r="S10" s="174"/>
      <c r="T10" s="174"/>
      <c r="U10" s="135"/>
      <c r="V10" s="33"/>
      <c r="W10" s="31"/>
    </row>
    <row r="11" spans="1:23">
      <c r="A11" s="266">
        <v>6</v>
      </c>
      <c r="B11" s="267"/>
      <c r="C11" s="268"/>
      <c r="D11" s="241"/>
      <c r="E11" s="269"/>
      <c r="F11" s="259">
        <f t="shared" si="0"/>
        <v>12</v>
      </c>
      <c r="G11" s="260" t="e">
        <f>#REF!*B11*F11</f>
        <v>#REF!</v>
      </c>
      <c r="H11" s="261">
        <f t="shared" si="1"/>
        <v>0.98807171286193052</v>
      </c>
      <c r="I11" s="262">
        <f t="shared" si="2"/>
        <v>0</v>
      </c>
      <c r="J11" s="263">
        <f t="shared" si="3"/>
        <v>0.98918668099433005</v>
      </c>
      <c r="K11" s="264">
        <f t="shared" si="4"/>
        <v>0.99440244813995193</v>
      </c>
      <c r="L11" s="265">
        <f t="shared" si="5"/>
        <v>0.94339622641509424</v>
      </c>
      <c r="M11" s="3"/>
      <c r="N11" s="239"/>
      <c r="O11" s="239"/>
      <c r="P11" s="174"/>
      <c r="Q11" s="174"/>
      <c r="R11" s="174"/>
      <c r="S11" s="174"/>
      <c r="T11" s="174"/>
      <c r="U11" s="135"/>
      <c r="V11" s="59"/>
      <c r="W11" s="31"/>
    </row>
    <row r="12" spans="1:23">
      <c r="A12" s="266">
        <v>7</v>
      </c>
      <c r="B12" s="267"/>
      <c r="C12" s="268"/>
      <c r="D12" s="241"/>
      <c r="E12" s="269"/>
      <c r="F12" s="259">
        <f t="shared" si="0"/>
        <v>14</v>
      </c>
      <c r="G12" s="260" t="e">
        <f>#REF!*B12*F12</f>
        <v>#REF!</v>
      </c>
      <c r="H12" s="261">
        <f t="shared" si="1"/>
        <v>0.98609754426286189</v>
      </c>
      <c r="I12" s="262">
        <f t="shared" si="2"/>
        <v>0</v>
      </c>
      <c r="J12" s="263">
        <f t="shared" si="3"/>
        <v>0.9875970013221933</v>
      </c>
      <c r="K12" s="264">
        <f t="shared" si="4"/>
        <v>0.99354312133884071</v>
      </c>
      <c r="L12" s="265">
        <f t="shared" si="5"/>
        <v>0.94339622641509424</v>
      </c>
      <c r="M12" s="3"/>
      <c r="N12" s="239"/>
      <c r="O12" s="239"/>
      <c r="P12" s="174"/>
      <c r="Q12" s="174"/>
      <c r="R12" s="174"/>
      <c r="S12" s="174"/>
      <c r="T12" s="174"/>
      <c r="U12" s="135"/>
      <c r="V12" s="59"/>
      <c r="W12" s="31"/>
    </row>
    <row r="13" spans="1:23">
      <c r="A13" s="266">
        <v>8</v>
      </c>
      <c r="B13" s="267"/>
      <c r="C13" s="268"/>
      <c r="D13" s="241"/>
      <c r="E13" s="269"/>
      <c r="F13" s="259">
        <f t="shared" si="0"/>
        <v>16</v>
      </c>
      <c r="G13" s="260" t="e">
        <f>#REF!*B13*F13</f>
        <v>#REF!</v>
      </c>
      <c r="H13" s="261">
        <f t="shared" si="1"/>
        <v>0.98412732005528514</v>
      </c>
      <c r="I13" s="262">
        <f t="shared" si="2"/>
        <v>0</v>
      </c>
      <c r="J13" s="263">
        <f t="shared" si="3"/>
        <v>0.98606250960316211</v>
      </c>
      <c r="K13" s="264">
        <f t="shared" si="4"/>
        <v>0.99270338583786932</v>
      </c>
      <c r="L13" s="265">
        <f t="shared" si="5"/>
        <v>0.94339622641509424</v>
      </c>
      <c r="M13" s="3"/>
      <c r="N13" s="249"/>
      <c r="O13" s="249"/>
      <c r="P13" s="227"/>
      <c r="Q13" s="227"/>
      <c r="R13" s="227"/>
      <c r="S13" s="227"/>
      <c r="T13" s="227"/>
      <c r="U13" s="238"/>
      <c r="V13" s="59"/>
      <c r="W13" s="31"/>
    </row>
    <row r="14" spans="1:23">
      <c r="A14" s="266">
        <v>9</v>
      </c>
      <c r="B14" s="267"/>
      <c r="C14" s="268"/>
      <c r="D14" s="241"/>
      <c r="E14" s="269"/>
      <c r="F14" s="259">
        <f t="shared" si="0"/>
        <v>18</v>
      </c>
      <c r="G14" s="260" t="e">
        <f>#REF!*B14*F14</f>
        <v>#REF!</v>
      </c>
      <c r="H14" s="261">
        <f t="shared" si="1"/>
        <v>0.98216103235830077</v>
      </c>
      <c r="I14" s="262">
        <f t="shared" si="2"/>
        <v>0</v>
      </c>
      <c r="J14" s="263">
        <f t="shared" si="3"/>
        <v>0.98458128991026006</v>
      </c>
      <c r="K14" s="264">
        <f t="shared" si="4"/>
        <v>0.99188273613125744</v>
      </c>
      <c r="L14" s="265">
        <f t="shared" si="5"/>
        <v>0.94339622641509424</v>
      </c>
      <c r="M14" s="3"/>
      <c r="N14" s="105"/>
      <c r="O14" s="105"/>
      <c r="P14" s="71"/>
      <c r="Q14" s="64"/>
      <c r="R14" s="303"/>
      <c r="S14" s="303"/>
      <c r="T14" s="85"/>
      <c r="U14" s="64"/>
      <c r="V14" s="59"/>
      <c r="W14" s="31"/>
    </row>
    <row r="15" spans="1:23">
      <c r="A15" s="266">
        <v>10</v>
      </c>
      <c r="B15" s="267"/>
      <c r="C15" s="268"/>
      <c r="D15" s="241"/>
      <c r="E15" s="269"/>
      <c r="F15" s="259">
        <f t="shared" si="0"/>
        <v>20</v>
      </c>
      <c r="G15" s="260" t="e">
        <f>#REF!*B15*F15</f>
        <v>#REF!</v>
      </c>
      <c r="H15" s="261">
        <f t="shared" si="1"/>
        <v>0.98019867330675525</v>
      </c>
      <c r="I15" s="262">
        <f t="shared" si="2"/>
        <v>0</v>
      </c>
      <c r="J15" s="263">
        <f t="shared" si="3"/>
        <v>0.98315149283059489</v>
      </c>
      <c r="K15" s="264">
        <f t="shared" si="4"/>
        <v>0.99108068066812716</v>
      </c>
      <c r="L15" s="265">
        <f t="shared" si="5"/>
        <v>0.94339622641509424</v>
      </c>
      <c r="M15" s="3"/>
      <c r="N15" s="250"/>
      <c r="O15" s="67"/>
      <c r="P15" s="68"/>
      <c r="Q15" s="59"/>
      <c r="R15" s="303"/>
      <c r="S15" s="64"/>
      <c r="T15" s="64"/>
      <c r="U15" s="64"/>
      <c r="V15" s="59"/>
      <c r="W15" s="31"/>
    </row>
    <row r="16" spans="1:23">
      <c r="A16" s="266">
        <v>11</v>
      </c>
      <c r="B16" s="267"/>
      <c r="C16" s="268"/>
      <c r="D16" s="241"/>
      <c r="E16" s="269"/>
      <c r="F16" s="259">
        <f t="shared" si="0"/>
        <v>22</v>
      </c>
      <c r="G16" s="260" t="e">
        <f>#REF!*B16*F16</f>
        <v>#REF!</v>
      </c>
      <c r="H16" s="261">
        <f t="shared" si="1"/>
        <v>0.97824023505121005</v>
      </c>
      <c r="I16" s="262">
        <f t="shared" si="2"/>
        <v>0</v>
      </c>
      <c r="J16" s="263">
        <f t="shared" si="3"/>
        <v>0.98177133315622989</v>
      </c>
      <c r="K16" s="264">
        <f t="shared" si="4"/>
        <v>0.99029674145052304</v>
      </c>
      <c r="L16" s="265">
        <f t="shared" si="5"/>
        <v>0.94339622641509424</v>
      </c>
      <c r="M16" s="3"/>
      <c r="N16" s="250"/>
      <c r="O16" s="248"/>
      <c r="P16" s="248"/>
      <c r="Q16" s="64"/>
      <c r="R16" s="64"/>
      <c r="S16" s="64"/>
      <c r="T16" s="64"/>
      <c r="U16" s="64"/>
      <c r="V16" s="59"/>
      <c r="W16" s="31"/>
    </row>
    <row r="17" spans="1:23" ht="14.25" customHeight="1">
      <c r="A17" s="266">
        <v>12</v>
      </c>
      <c r="B17" s="267"/>
      <c r="C17" s="268"/>
      <c r="D17" s="241"/>
      <c r="E17" s="269"/>
      <c r="F17" s="259">
        <f t="shared" si="0"/>
        <v>24</v>
      </c>
      <c r="G17" s="260" t="e">
        <f>#REF!*B17*F17</f>
        <v>#REF!</v>
      </c>
      <c r="H17" s="261">
        <f t="shared" si="1"/>
        <v>0.97628570975790929</v>
      </c>
      <c r="I17" s="262">
        <f t="shared" si="2"/>
        <v>0</v>
      </c>
      <c r="J17" s="263">
        <f t="shared" si="3"/>
        <v>0.98043908765521826</v>
      </c>
      <c r="K17" s="264">
        <f t="shared" si="4"/>
        <v>0.98953045364335268</v>
      </c>
      <c r="L17" s="265">
        <f t="shared" si="5"/>
        <v>0.94339622641509424</v>
      </c>
      <c r="M17" s="3"/>
      <c r="N17" s="250"/>
      <c r="O17" s="174"/>
      <c r="P17" s="239"/>
      <c r="Q17" s="239"/>
      <c r="R17" s="64"/>
      <c r="S17" s="64"/>
      <c r="T17" s="64"/>
      <c r="U17" s="64"/>
      <c r="V17" s="59"/>
      <c r="W17" s="31"/>
    </row>
    <row r="18" spans="1:23" ht="14.25" customHeight="1">
      <c r="A18" s="266">
        <v>13</v>
      </c>
      <c r="B18" s="267"/>
      <c r="C18" s="268"/>
      <c r="D18" s="241"/>
      <c r="E18" s="269"/>
      <c r="F18" s="259">
        <f t="shared" si="0"/>
        <v>26</v>
      </c>
      <c r="G18" s="260" t="e">
        <f>#REF!*B18*F18</f>
        <v>#REF!</v>
      </c>
      <c r="H18" s="261">
        <f t="shared" si="1"/>
        <v>0.97433508960874937</v>
      </c>
      <c r="I18" s="262">
        <f t="shared" si="2"/>
        <v>0</v>
      </c>
      <c r="J18" s="263">
        <f t="shared" si="3"/>
        <v>0.97915309292002051</v>
      </c>
      <c r="K18" s="264">
        <f t="shared" si="4"/>
        <v>0.9887813651958911</v>
      </c>
      <c r="L18" s="265">
        <f t="shared" si="5"/>
        <v>0.94339622641509424</v>
      </c>
      <c r="M18" s="3"/>
      <c r="N18" s="250"/>
      <c r="O18" s="250"/>
      <c r="P18" s="239"/>
      <c r="Q18" s="239"/>
      <c r="R18" s="64"/>
      <c r="S18" s="247"/>
      <c r="T18" s="247"/>
      <c r="U18" s="58"/>
      <c r="V18" s="61"/>
      <c r="W18" s="31"/>
    </row>
    <row r="19" spans="1:23">
      <c r="A19" s="266">
        <v>14</v>
      </c>
      <c r="B19" s="267"/>
      <c r="C19" s="268"/>
      <c r="D19" s="241"/>
      <c r="E19" s="269"/>
      <c r="F19" s="259">
        <f t="shared" si="0"/>
        <v>28</v>
      </c>
      <c r="G19" s="260" t="e">
        <f>#REF!*B19*F19</f>
        <v>#REF!</v>
      </c>
      <c r="H19" s="261">
        <f t="shared" si="1"/>
        <v>0.97238836680124685</v>
      </c>
      <c r="I19" s="262">
        <f t="shared" si="2"/>
        <v>0</v>
      </c>
      <c r="J19" s="263">
        <f t="shared" si="3"/>
        <v>0.97791174329061625</v>
      </c>
      <c r="K19" s="264">
        <f t="shared" si="4"/>
        <v>0.98804903647449527</v>
      </c>
      <c r="L19" s="265">
        <f t="shared" si="5"/>
        <v>0.94339622641509424</v>
      </c>
      <c r="M19" s="3"/>
      <c r="N19" s="251"/>
      <c r="O19" s="174"/>
      <c r="P19" s="239"/>
      <c r="Q19" s="239"/>
      <c r="R19" s="64"/>
      <c r="S19" s="247"/>
      <c r="T19" s="247"/>
      <c r="U19" s="58"/>
      <c r="V19" s="62"/>
      <c r="W19" s="31"/>
    </row>
    <row r="20" spans="1:23">
      <c r="A20" s="266">
        <v>15</v>
      </c>
      <c r="B20" s="267"/>
      <c r="C20" s="268"/>
      <c r="D20" s="241"/>
      <c r="E20" s="269"/>
      <c r="F20" s="259">
        <f t="shared" si="0"/>
        <v>30</v>
      </c>
      <c r="G20" s="260" t="e">
        <f>#REF!*B20*F20</f>
        <v>#REF!</v>
      </c>
      <c r="H20" s="261">
        <f t="shared" si="1"/>
        <v>0.97044553354850815</v>
      </c>
      <c r="I20" s="262">
        <f t="shared" si="2"/>
        <v>0</v>
      </c>
      <c r="J20" s="263">
        <f t="shared" si="3"/>
        <v>0.97671348884971809</v>
      </c>
      <c r="K20" s="264">
        <f t="shared" si="4"/>
        <v>0.98733303990619192</v>
      </c>
      <c r="L20" s="265">
        <f t="shared" si="5"/>
        <v>0.94339622641509424</v>
      </c>
      <c r="M20" s="3"/>
      <c r="N20" s="88"/>
      <c r="O20" s="135"/>
      <c r="P20" s="88"/>
      <c r="Q20" s="46"/>
      <c r="R20" s="64"/>
      <c r="S20" s="58"/>
      <c r="T20" s="58"/>
      <c r="U20" s="58"/>
      <c r="V20" s="61"/>
      <c r="W20" s="31"/>
    </row>
    <row r="21" spans="1:23">
      <c r="A21" s="266">
        <v>16</v>
      </c>
      <c r="B21" s="267"/>
      <c r="C21" s="268"/>
      <c r="D21" s="241"/>
      <c r="E21" s="269"/>
      <c r="F21" s="259">
        <f t="shared" si="0"/>
        <v>32</v>
      </c>
      <c r="G21" s="260" t="e">
        <f>#REF!*B21*F21</f>
        <v>#REF!</v>
      </c>
      <c r="H21" s="261">
        <f t="shared" si="1"/>
        <v>0.9685065820791976</v>
      </c>
      <c r="I21" s="262">
        <f t="shared" si="2"/>
        <v>0</v>
      </c>
      <c r="J21" s="263">
        <f t="shared" si="3"/>
        <v>0.97555683348758537</v>
      </c>
      <c r="K21" s="264">
        <f t="shared" si="4"/>
        <v>0.98663295963280861</v>
      </c>
      <c r="L21" s="265">
        <f t="shared" si="5"/>
        <v>0.94339622641509424</v>
      </c>
      <c r="M21" s="3"/>
      <c r="N21" s="22"/>
      <c r="O21" s="135"/>
      <c r="P21" s="88"/>
      <c r="Q21" s="46"/>
      <c r="R21" s="64"/>
      <c r="S21" s="64"/>
      <c r="T21" s="64"/>
      <c r="U21" s="64"/>
      <c r="V21" s="59"/>
      <c r="W21" s="31"/>
    </row>
    <row r="22" spans="1:23">
      <c r="A22" s="266">
        <v>17</v>
      </c>
      <c r="B22" s="267"/>
      <c r="C22" s="268"/>
      <c r="D22" s="241"/>
      <c r="E22" s="269"/>
      <c r="F22" s="259">
        <f t="shared" si="0"/>
        <v>34</v>
      </c>
      <c r="G22" s="260" t="e">
        <f>#REF!*B22*F22</f>
        <v>#REF!</v>
      </c>
      <c r="H22" s="261">
        <f t="shared" si="1"/>
        <v>0.96657150463750663</v>
      </c>
      <c r="I22" s="262">
        <f t="shared" si="2"/>
        <v>0</v>
      </c>
      <c r="J22" s="263">
        <f t="shared" si="3"/>
        <v>0.97444033303401922</v>
      </c>
      <c r="K22" s="264">
        <f t="shared" si="4"/>
        <v>0.98594839117532851</v>
      </c>
      <c r="L22" s="265">
        <f t="shared" si="5"/>
        <v>0.94339622641509424</v>
      </c>
      <c r="M22" s="3"/>
      <c r="N22" s="22"/>
      <c r="O22" s="129"/>
      <c r="P22" s="111"/>
      <c r="Q22" s="130"/>
      <c r="R22" s="64"/>
      <c r="S22" s="65"/>
      <c r="T22" s="65"/>
      <c r="U22" s="65"/>
      <c r="V22" s="61"/>
      <c r="W22" s="31"/>
    </row>
    <row r="23" spans="1:23">
      <c r="A23" s="266">
        <v>18</v>
      </c>
      <c r="B23" s="267"/>
      <c r="C23" s="268"/>
      <c r="D23" s="241"/>
      <c r="E23" s="269"/>
      <c r="F23" s="259">
        <f t="shared" si="0"/>
        <v>36</v>
      </c>
      <c r="G23" s="260" t="e">
        <f>#REF!*B23*F23</f>
        <v>#REF!</v>
      </c>
      <c r="H23" s="261">
        <f t="shared" si="1"/>
        <v>0.96464029348312308</v>
      </c>
      <c r="I23" s="262">
        <f t="shared" si="2"/>
        <v>0</v>
      </c>
      <c r="J23" s="263">
        <f t="shared" si="3"/>
        <v>0.97336259345520904</v>
      </c>
      <c r="K23" s="264">
        <f t="shared" si="4"/>
        <v>0.98527894110816161</v>
      </c>
      <c r="L23" s="265">
        <f t="shared" si="5"/>
        <v>0.94339622641509424</v>
      </c>
      <c r="M23" s="3"/>
      <c r="N23" s="22"/>
      <c r="O23" s="71"/>
      <c r="P23" s="111"/>
      <c r="Q23" s="130"/>
      <c r="R23" s="64"/>
      <c r="S23" s="64"/>
      <c r="T23" s="64"/>
      <c r="U23" s="64"/>
      <c r="V23" s="59"/>
      <c r="W23" s="31"/>
    </row>
    <row r="24" spans="1:23">
      <c r="A24" s="266">
        <v>19</v>
      </c>
      <c r="B24" s="267"/>
      <c r="C24" s="268"/>
      <c r="D24" s="241"/>
      <c r="E24" s="269"/>
      <c r="F24" s="259">
        <f t="shared" si="0"/>
        <v>38</v>
      </c>
      <c r="G24" s="260" t="e">
        <f>#REF!*B24*F24</f>
        <v>#REF!</v>
      </c>
      <c r="H24" s="261">
        <f t="shared" si="1"/>
        <v>0.96271294089119952</v>
      </c>
      <c r="I24" s="262">
        <f t="shared" si="2"/>
        <v>0</v>
      </c>
      <c r="J24" s="263">
        <f t="shared" si="3"/>
        <v>0.97232226911317765</v>
      </c>
      <c r="K24" s="264">
        <f t="shared" si="4"/>
        <v>0.98462422674303207</v>
      </c>
      <c r="L24" s="265">
        <f t="shared" si="5"/>
        <v>0.94339622641509424</v>
      </c>
      <c r="M24" s="3"/>
      <c r="N24" s="22"/>
      <c r="O24" s="67"/>
      <c r="P24" s="111"/>
      <c r="Q24" s="130"/>
      <c r="R24" s="64"/>
      <c r="S24" s="64"/>
      <c r="T24" s="64"/>
      <c r="U24" s="64"/>
      <c r="V24" s="59"/>
      <c r="W24" s="31"/>
    </row>
    <row r="25" spans="1:23">
      <c r="A25" s="266">
        <v>20</v>
      </c>
      <c r="B25" s="267"/>
      <c r="C25" s="268"/>
      <c r="D25" s="241"/>
      <c r="E25" s="269"/>
      <c r="F25" s="259">
        <f t="shared" si="0"/>
        <v>40</v>
      </c>
      <c r="G25" s="260" t="e">
        <f>#REF!*B25*F25</f>
        <v>#REF!</v>
      </c>
      <c r="H25" s="261">
        <f t="shared" si="1"/>
        <v>0.96078943915232318</v>
      </c>
      <c r="I25" s="262">
        <f t="shared" si="2"/>
        <v>0</v>
      </c>
      <c r="J25" s="263">
        <f t="shared" si="3"/>
        <v>0.97131806108565233</v>
      </c>
      <c r="K25" s="264">
        <f t="shared" si="4"/>
        <v>0.98398387582218994</v>
      </c>
      <c r="L25" s="265">
        <f t="shared" si="5"/>
        <v>0.94339622641509424</v>
      </c>
      <c r="M25" s="3"/>
      <c r="N25" s="22"/>
      <c r="O25" s="67"/>
      <c r="P25" s="111"/>
      <c r="Q25" s="130"/>
      <c r="R25" s="64"/>
      <c r="S25" s="64"/>
      <c r="T25" s="64"/>
      <c r="U25" s="64"/>
      <c r="V25" s="59"/>
      <c r="W25" s="31"/>
    </row>
    <row r="26" spans="1:23">
      <c r="A26" s="266">
        <v>21</v>
      </c>
      <c r="B26" s="267"/>
      <c r="C26" s="268"/>
      <c r="D26" s="241"/>
      <c r="E26" s="269"/>
      <c r="F26" s="259">
        <f t="shared" si="0"/>
        <v>42</v>
      </c>
      <c r="G26" s="260" t="e">
        <f>#REF!*B26*F26</f>
        <v>#REF!</v>
      </c>
      <c r="H26" s="261">
        <f t="shared" si="1"/>
        <v>0.95886978057248451</v>
      </c>
      <c r="I26" s="262">
        <f t="shared" si="2"/>
        <v>0</v>
      </c>
      <c r="J26" s="263">
        <f t="shared" si="3"/>
        <v>0.9703487155442635</v>
      </c>
      <c r="K26" s="264">
        <f t="shared" si="4"/>
        <v>0.98335752622066896</v>
      </c>
      <c r="L26" s="265">
        <f t="shared" si="5"/>
        <v>0.94339622641509424</v>
      </c>
      <c r="M26" s="3"/>
      <c r="N26" s="86"/>
      <c r="O26" s="131"/>
      <c r="P26" s="111"/>
      <c r="Q26" s="130"/>
      <c r="R26" s="64"/>
      <c r="S26" s="64"/>
      <c r="T26" s="64"/>
      <c r="U26" s="64"/>
      <c r="V26" s="59"/>
      <c r="W26" s="31"/>
    </row>
    <row r="27" spans="1:23">
      <c r="A27" s="266">
        <v>22</v>
      </c>
      <c r="B27" s="267"/>
      <c r="C27" s="268"/>
      <c r="D27" s="241"/>
      <c r="E27" s="269"/>
      <c r="F27" s="259">
        <f t="shared" si="0"/>
        <v>44</v>
      </c>
      <c r="G27" s="260" t="e">
        <f>#REF!*B27*F27</f>
        <v>#REF!</v>
      </c>
      <c r="H27" s="261">
        <f t="shared" si="1"/>
        <v>0.95695395747304668</v>
      </c>
      <c r="I27" s="262">
        <f t="shared" si="2"/>
        <v>0</v>
      </c>
      <c r="J27" s="263">
        <f t="shared" si="3"/>
        <v>0.96941302218904712</v>
      </c>
      <c r="K27" s="264">
        <f t="shared" si="4"/>
        <v>0.9827448256573148</v>
      </c>
      <c r="L27" s="265">
        <f t="shared" si="5"/>
        <v>0.94339622641509424</v>
      </c>
      <c r="M27" s="3"/>
      <c r="N27" s="1"/>
      <c r="O27" s="68"/>
      <c r="P27" s="132"/>
      <c r="Q27" s="130"/>
      <c r="R27" s="64"/>
      <c r="S27" s="59"/>
      <c r="T27" s="59"/>
      <c r="U27" s="59"/>
      <c r="V27" s="59"/>
      <c r="W27" s="31"/>
    </row>
    <row r="28" spans="1:23">
      <c r="A28" s="266">
        <v>23</v>
      </c>
      <c r="B28" s="267"/>
      <c r="C28" s="268"/>
      <c r="D28" s="241"/>
      <c r="E28" s="269"/>
      <c r="F28" s="259">
        <f t="shared" si="0"/>
        <v>46</v>
      </c>
      <c r="G28" s="260" t="e">
        <f>#REF!*B28*F28</f>
        <v>#REF!</v>
      </c>
      <c r="H28" s="261">
        <f t="shared" si="1"/>
        <v>0.95504196219071469</v>
      </c>
      <c r="I28" s="262">
        <f t="shared" si="2"/>
        <v>0</v>
      </c>
      <c r="J28" s="263">
        <f t="shared" si="3"/>
        <v>0.96850981273729508</v>
      </c>
      <c r="K28" s="264">
        <f t="shared" si="4"/>
        <v>0.98214543141432087</v>
      </c>
      <c r="L28" s="265">
        <f t="shared" si="5"/>
        <v>0.94339622641509424</v>
      </c>
      <c r="M28" s="3"/>
      <c r="N28" s="22"/>
      <c r="O28" s="67"/>
      <c r="P28" s="111"/>
      <c r="Q28" s="130"/>
      <c r="R28" s="64"/>
      <c r="S28" s="59"/>
      <c r="T28" s="59"/>
      <c r="U28" s="59"/>
      <c r="V28" s="59"/>
      <c r="W28" s="31"/>
    </row>
    <row r="29" spans="1:23">
      <c r="A29" s="266">
        <v>24</v>
      </c>
      <c r="B29" s="267"/>
      <c r="C29" s="268"/>
      <c r="D29" s="241"/>
      <c r="E29" s="269"/>
      <c r="F29" s="259">
        <f t="shared" si="0"/>
        <v>48</v>
      </c>
      <c r="G29" s="260" t="e">
        <f>#REF!*B29*F29</f>
        <v>#REF!</v>
      </c>
      <c r="H29" s="261">
        <f t="shared" si="1"/>
        <v>0.95313378707750473</v>
      </c>
      <c r="I29" s="262">
        <f t="shared" si="2"/>
        <v>0</v>
      </c>
      <c r="J29" s="263">
        <f t="shared" si="3"/>
        <v>0.96763795946486741</v>
      </c>
      <c r="K29" s="264">
        <f t="shared" si="4"/>
        <v>0.98155901006501456</v>
      </c>
      <c r="L29" s="265">
        <f t="shared" si="5"/>
        <v>0.94339622641509424</v>
      </c>
      <c r="M29" s="3"/>
      <c r="N29" s="86"/>
      <c r="O29" s="86"/>
      <c r="P29" s="111"/>
      <c r="Q29" s="130"/>
      <c r="R29" s="59"/>
      <c r="S29" s="59"/>
      <c r="T29" s="59"/>
      <c r="U29" s="59"/>
      <c r="V29" s="59"/>
      <c r="W29" s="31"/>
    </row>
    <row r="30" spans="1:23">
      <c r="A30" s="266">
        <v>25</v>
      </c>
      <c r="B30" s="267"/>
      <c r="C30" s="268"/>
      <c r="D30" s="241"/>
      <c r="E30" s="269"/>
      <c r="F30" s="259">
        <f t="shared" si="0"/>
        <v>50</v>
      </c>
      <c r="G30" s="260" t="e">
        <f>#REF!*B30*F30</f>
        <v>#REF!</v>
      </c>
      <c r="H30" s="261">
        <f t="shared" si="1"/>
        <v>0.95122942450071402</v>
      </c>
      <c r="I30" s="262">
        <f t="shared" si="2"/>
        <v>0</v>
      </c>
      <c r="J30" s="263">
        <f t="shared" si="3"/>
        <v>0.96679637379814498</v>
      </c>
      <c r="K30" s="264">
        <f t="shared" si="4"/>
        <v>0.98098523720964703</v>
      </c>
      <c r="L30" s="265">
        <f t="shared" si="5"/>
        <v>0.94339622641509424</v>
      </c>
      <c r="M30" s="3"/>
      <c r="N30" s="100"/>
      <c r="O30" s="133"/>
      <c r="P30" s="111"/>
      <c r="Q30" s="130"/>
      <c r="R30" s="59"/>
      <c r="S30" s="59"/>
      <c r="T30" s="59"/>
      <c r="U30" s="59"/>
      <c r="V30" s="59"/>
      <c r="W30" s="31"/>
    </row>
    <row r="31" spans="1:23">
      <c r="A31" s="266">
        <v>26</v>
      </c>
      <c r="B31" s="267"/>
      <c r="C31" s="268"/>
      <c r="D31" s="241"/>
      <c r="E31" s="269"/>
      <c r="F31" s="259">
        <f t="shared" si="0"/>
        <v>52</v>
      </c>
      <c r="G31" s="260" t="e">
        <f>#REF!*B31*F31</f>
        <v>#REF!</v>
      </c>
      <c r="H31" s="261">
        <f t="shared" si="1"/>
        <v>0.94932886684288953</v>
      </c>
      <c r="I31" s="262">
        <f t="shared" si="2"/>
        <v>0</v>
      </c>
      <c r="J31" s="263">
        <f t="shared" si="3"/>
        <v>0.96598400495486403</v>
      </c>
      <c r="K31" s="264">
        <f t="shared" si="4"/>
        <v>0.98042379721894313</v>
      </c>
      <c r="L31" s="265">
        <f t="shared" si="5"/>
        <v>0.94339622641509424</v>
      </c>
      <c r="M31" s="3"/>
      <c r="N31" s="228"/>
      <c r="O31" s="66"/>
      <c r="P31" s="111"/>
      <c r="Q31" s="130"/>
      <c r="R31" s="59"/>
      <c r="S31" s="59"/>
      <c r="T31" s="59"/>
      <c r="U31" s="59"/>
      <c r="V31" s="59"/>
      <c r="W31" s="31"/>
    </row>
    <row r="32" spans="1:23">
      <c r="A32" s="266">
        <v>27</v>
      </c>
      <c r="B32" s="267"/>
      <c r="C32" s="268"/>
      <c r="D32" s="241"/>
      <c r="E32" s="269"/>
      <c r="F32" s="259">
        <f t="shared" si="0"/>
        <v>54</v>
      </c>
      <c r="G32" s="260" t="e">
        <f>#REF!*B32*F32</f>
        <v>#REF!</v>
      </c>
      <c r="H32" s="261">
        <f t="shared" si="1"/>
        <v>0.94743210650179832</v>
      </c>
      <c r="I32" s="262">
        <f t="shared" si="2"/>
        <v>0</v>
      </c>
      <c r="J32" s="263">
        <f t="shared" si="3"/>
        <v>0.96519983863213699</v>
      </c>
      <c r="K32" s="264">
        <f t="shared" si="4"/>
        <v>0.97987438298518115</v>
      </c>
      <c r="L32" s="265">
        <f t="shared" si="5"/>
        <v>0.94339622641509424</v>
      </c>
      <c r="M32" s="3"/>
      <c r="N32" s="86"/>
      <c r="O32" s="86"/>
      <c r="P32" s="86"/>
      <c r="Q32" s="222"/>
      <c r="R32" s="73"/>
      <c r="S32" s="73"/>
      <c r="T32" s="73"/>
      <c r="U32" s="73"/>
      <c r="V32" s="73"/>
    </row>
    <row r="33" spans="1:23">
      <c r="A33" s="266">
        <v>28</v>
      </c>
      <c r="B33" s="267"/>
      <c r="C33" s="268"/>
      <c r="D33" s="241"/>
      <c r="E33" s="269"/>
      <c r="F33" s="259">
        <f t="shared" si="0"/>
        <v>56</v>
      </c>
      <c r="G33" s="260" t="e">
        <f>#REF!*B33*F33</f>
        <v>#REF!</v>
      </c>
      <c r="H33" s="261">
        <f t="shared" si="1"/>
        <v>0.94553913589039629</v>
      </c>
      <c r="I33" s="262">
        <f t="shared" si="2"/>
        <v>0</v>
      </c>
      <c r="J33" s="263">
        <f t="shared" si="3"/>
        <v>0.9644428957400194</v>
      </c>
      <c r="K33" s="264">
        <f t="shared" si="4"/>
        <v>0.97933669568057324</v>
      </c>
      <c r="L33" s="265">
        <f t="shared" si="5"/>
        <v>0.94339622641509424</v>
      </c>
      <c r="M33" s="3"/>
      <c r="N33" s="22"/>
      <c r="O33" s="23"/>
      <c r="P33" s="13"/>
      <c r="Q33" s="31"/>
      <c r="R33" s="73"/>
      <c r="S33" s="73"/>
      <c r="T33" s="73"/>
      <c r="U33" s="73"/>
      <c r="V33" s="73"/>
    </row>
    <row r="34" spans="1:23" ht="14.25" customHeight="1">
      <c r="A34" s="266">
        <v>29</v>
      </c>
      <c r="B34" s="267"/>
      <c r="C34" s="268"/>
      <c r="D34" s="241"/>
      <c r="E34" s="269"/>
      <c r="F34" s="259">
        <f t="shared" si="0"/>
        <v>58</v>
      </c>
      <c r="G34" s="260" t="e">
        <f>#REF!*B34*F34</f>
        <v>#REF!</v>
      </c>
      <c r="H34" s="261">
        <f t="shared" si="1"/>
        <v>0.94364994743679853</v>
      </c>
      <c r="I34" s="262">
        <f t="shared" si="2"/>
        <v>0</v>
      </c>
      <c r="J34" s="263">
        <f t="shared" si="3"/>
        <v>0.96371223117904359</v>
      </c>
      <c r="K34" s="264">
        <f t="shared" si="4"/>
        <v>0.97881044452272892</v>
      </c>
      <c r="L34" s="265">
        <f t="shared" si="5"/>
        <v>0.94339622641509424</v>
      </c>
      <c r="M34" s="3"/>
      <c r="N34" s="72"/>
      <c r="O34" s="22"/>
      <c r="P34" s="22"/>
      <c r="Q34" s="22"/>
      <c r="R34" s="22"/>
      <c r="S34" s="22"/>
      <c r="T34" s="22"/>
      <c r="U34" s="22"/>
      <c r="V34" s="22"/>
    </row>
    <row r="35" spans="1:23" ht="14.25" customHeight="1">
      <c r="A35" s="266">
        <v>30</v>
      </c>
      <c r="B35" s="267"/>
      <c r="C35" s="268"/>
      <c r="D35" s="241"/>
      <c r="E35" s="269"/>
      <c r="F35" s="259">
        <f t="shared" si="0"/>
        <v>60</v>
      </c>
      <c r="G35" s="260" t="e">
        <f>#REF!*B35*F35</f>
        <v>#REF!</v>
      </c>
      <c r="H35" s="261">
        <f t="shared" si="1"/>
        <v>0.94176453358424872</v>
      </c>
      <c r="I35" s="262">
        <f t="shared" si="2"/>
        <v>0</v>
      </c>
      <c r="J35" s="263">
        <f t="shared" si="3"/>
        <v>0.96300693266019188</v>
      </c>
      <c r="K35" s="264">
        <f t="shared" si="4"/>
        <v>0.97829534654698869</v>
      </c>
      <c r="L35" s="265">
        <f t="shared" si="5"/>
        <v>0.94339622641509424</v>
      </c>
      <c r="M35" s="3"/>
      <c r="N35" s="234"/>
      <c r="O35" s="72"/>
      <c r="P35" s="72"/>
      <c r="Q35" s="72"/>
      <c r="R35" s="72"/>
      <c r="S35" s="72"/>
      <c r="T35" s="72"/>
      <c r="U35" s="72"/>
      <c r="V35" s="22"/>
    </row>
    <row r="36" spans="1:23" ht="14.25" customHeight="1">
      <c r="A36" s="266">
        <v>31</v>
      </c>
      <c r="B36" s="267"/>
      <c r="C36" s="268"/>
      <c r="D36" s="241"/>
      <c r="E36" s="269"/>
      <c r="F36" s="259">
        <f t="shared" si="0"/>
        <v>62</v>
      </c>
      <c r="G36" s="260" t="e">
        <f>#REF!*B36*F36</f>
        <v>#REF!</v>
      </c>
      <c r="H36" s="261">
        <f t="shared" si="1"/>
        <v>0.93988288679108889</v>
      </c>
      <c r="I36" s="262">
        <f t="shared" si="2"/>
        <v>0</v>
      </c>
      <c r="J36" s="263">
        <f t="shared" si="3"/>
        <v>0.96232611956583536</v>
      </c>
      <c r="K36" s="264">
        <f t="shared" si="4"/>
        <v>0.97779112638542098</v>
      </c>
      <c r="L36" s="265">
        <f t="shared" si="5"/>
        <v>0.94339622641509424</v>
      </c>
      <c r="M36" s="3"/>
      <c r="N36" s="72"/>
      <c r="O36" s="72"/>
      <c r="P36" s="72"/>
      <c r="Q36" s="72"/>
      <c r="R36" s="72"/>
      <c r="S36" s="72"/>
      <c r="T36" s="72"/>
      <c r="U36" s="72"/>
      <c r="V36" s="22"/>
    </row>
    <row r="37" spans="1:23">
      <c r="A37" s="266">
        <v>32</v>
      </c>
      <c r="B37" s="267"/>
      <c r="C37" s="268"/>
      <c r="D37" s="241"/>
      <c r="E37" s="269"/>
      <c r="F37" s="259">
        <f t="shared" si="0"/>
        <v>64</v>
      </c>
      <c r="G37" s="260" t="e">
        <f>#REF!*B37*F37</f>
        <v>#REF!</v>
      </c>
      <c r="H37" s="261">
        <f t="shared" si="1"/>
        <v>0.93800499953072947</v>
      </c>
      <c r="I37" s="262">
        <f t="shared" si="2"/>
        <v>0</v>
      </c>
      <c r="J37" s="263">
        <f t="shared" si="3"/>
        <v>0.96166894185021823</v>
      </c>
      <c r="K37" s="264">
        <f t="shared" si="4"/>
        <v>0.97729751605228321</v>
      </c>
      <c r="L37" s="265">
        <f t="shared" si="5"/>
        <v>0.94339622641509424</v>
      </c>
      <c r="M37" s="3"/>
      <c r="N37" s="22"/>
      <c r="O37" s="22"/>
      <c r="P37" s="22"/>
      <c r="Q37" s="22"/>
      <c r="R37" s="22"/>
      <c r="S37" s="22"/>
      <c r="T37" s="22"/>
      <c r="U37" s="22"/>
      <c r="V37" s="22"/>
    </row>
    <row r="38" spans="1:23" ht="14.25" customHeight="1">
      <c r="A38" s="266">
        <v>33</v>
      </c>
      <c r="B38" s="267"/>
      <c r="C38" s="268"/>
      <c r="D38" s="241"/>
      <c r="E38" s="269"/>
      <c r="F38" s="259">
        <f t="shared" si="0"/>
        <v>66</v>
      </c>
      <c r="G38" s="260" t="e">
        <f>#REF!*B38*F38</f>
        <v>#REF!</v>
      </c>
      <c r="H38" s="261">
        <f t="shared" si="1"/>
        <v>0.93613086429161885</v>
      </c>
      <c r="I38" s="262">
        <f t="shared" si="2"/>
        <v>0</v>
      </c>
      <c r="J38" s="263">
        <f t="shared" si="3"/>
        <v>0.96103457897811151</v>
      </c>
      <c r="K38" s="264">
        <f t="shared" si="4"/>
        <v>0.97681425473575323</v>
      </c>
      <c r="L38" s="265">
        <f t="shared" si="5"/>
        <v>0.94339622641509424</v>
      </c>
      <c r="M38" s="3"/>
      <c r="N38" s="229"/>
      <c r="O38" s="111"/>
      <c r="P38" s="235"/>
      <c r="Q38" s="235"/>
      <c r="R38" s="235"/>
      <c r="S38" s="111"/>
      <c r="T38" s="111"/>
      <c r="U38" s="111"/>
      <c r="V38" s="111"/>
    </row>
    <row r="39" spans="1:23" ht="15" customHeight="1">
      <c r="A39" s="266">
        <v>34</v>
      </c>
      <c r="B39" s="267"/>
      <c r="C39" s="268"/>
      <c r="D39" s="241"/>
      <c r="E39" s="269"/>
      <c r="F39" s="259">
        <f t="shared" si="0"/>
        <v>68</v>
      </c>
      <c r="G39" s="260" t="e">
        <f>#REF!*B39*F39</f>
        <v>#REF!</v>
      </c>
      <c r="H39" s="261">
        <f t="shared" si="1"/>
        <v>0.93426047357721353</v>
      </c>
      <c r="I39" s="262">
        <f t="shared" si="2"/>
        <v>0</v>
      </c>
      <c r="J39" s="263">
        <f t="shared" si="3"/>
        <v>0.96042223890031442</v>
      </c>
      <c r="K39" s="264">
        <f t="shared" si="4"/>
        <v>0.97634108859574253</v>
      </c>
      <c r="L39" s="265">
        <f t="shared" si="5"/>
        <v>0.94339622641509424</v>
      </c>
      <c r="M39" s="3"/>
      <c r="N39" s="111"/>
      <c r="O39" s="111"/>
      <c r="P39" s="235"/>
      <c r="Q39" s="235"/>
      <c r="R39" s="235"/>
      <c r="S39" s="111"/>
      <c r="T39" s="111"/>
      <c r="U39" s="111"/>
      <c r="V39" s="111"/>
    </row>
    <row r="40" spans="1:23">
      <c r="A40" s="266">
        <v>35</v>
      </c>
      <c r="B40" s="267"/>
      <c r="C40" s="268"/>
      <c r="D40" s="241"/>
      <c r="E40" s="269"/>
      <c r="F40" s="259">
        <f t="shared" si="0"/>
        <v>70</v>
      </c>
      <c r="G40" s="260" t="e">
        <f>#REF!*B40*F40</f>
        <v>#REF!</v>
      </c>
      <c r="H40" s="261">
        <f t="shared" si="1"/>
        <v>0.93239381990594827</v>
      </c>
      <c r="I40" s="262">
        <f t="shared" si="2"/>
        <v>0</v>
      </c>
      <c r="J40" s="263">
        <f t="shared" si="3"/>
        <v>0.95983115706472211</v>
      </c>
      <c r="K40" s="264">
        <f t="shared" si="4"/>
        <v>0.97587777056760994</v>
      </c>
      <c r="L40" s="265">
        <f t="shared" si="5"/>
        <v>0.94339622641509424</v>
      </c>
      <c r="M40" s="3"/>
      <c r="N40" s="111"/>
      <c r="O40" s="230"/>
      <c r="P40" s="68"/>
      <c r="Q40" s="68"/>
      <c r="R40" s="227"/>
      <c r="S40" s="114"/>
      <c r="T40" s="59"/>
      <c r="U40" s="59"/>
      <c r="V40" s="73"/>
    </row>
    <row r="41" spans="1:23">
      <c r="A41" s="266">
        <v>36</v>
      </c>
      <c r="B41" s="267"/>
      <c r="C41" s="268"/>
      <c r="D41" s="241"/>
      <c r="E41" s="269"/>
      <c r="F41" s="259">
        <f t="shared" si="0"/>
        <v>72</v>
      </c>
      <c r="G41" s="260" t="e">
        <f>#REF!*B41*F41</f>
        <v>#REF!</v>
      </c>
      <c r="H41" s="261">
        <f t="shared" si="1"/>
        <v>0.93053089581120574</v>
      </c>
      <c r="I41" s="262">
        <f t="shared" si="2"/>
        <v>0</v>
      </c>
      <c r="J41" s="263">
        <f t="shared" si="3"/>
        <v>0.95926059546172504</v>
      </c>
      <c r="K41" s="264">
        <f t="shared" si="4"/>
        <v>0.97542406017159955</v>
      </c>
      <c r="L41" s="265">
        <f t="shared" si="5"/>
        <v>0.94339622641509424</v>
      </c>
      <c r="M41" s="3"/>
      <c r="N41" s="111"/>
      <c r="O41" s="230"/>
      <c r="P41" s="140"/>
      <c r="Q41" s="140"/>
      <c r="R41" s="231"/>
      <c r="S41" s="114"/>
      <c r="T41" s="59"/>
      <c r="U41" s="59"/>
      <c r="V41" s="73"/>
    </row>
    <row r="42" spans="1:23">
      <c r="A42" s="266">
        <v>37</v>
      </c>
      <c r="B42" s="267"/>
      <c r="C42" s="268"/>
      <c r="D42" s="241"/>
      <c r="E42" s="269"/>
      <c r="F42" s="259">
        <f t="shared" si="0"/>
        <v>74</v>
      </c>
      <c r="G42" s="260" t="e">
        <f>#REF!*B42*F42</f>
        <v>#REF!</v>
      </c>
      <c r="H42" s="261">
        <f t="shared" si="1"/>
        <v>0.92867169384128723</v>
      </c>
      <c r="I42" s="262">
        <f t="shared" si="2"/>
        <v>0</v>
      </c>
      <c r="J42" s="263">
        <f t="shared" si="3"/>
        <v>0.95870984170274975</v>
      </c>
      <c r="K42" s="264">
        <f t="shared" si="4"/>
        <v>0.97497972332783023</v>
      </c>
      <c r="L42" s="265">
        <f t="shared" si="5"/>
        <v>0.94339622641509424</v>
      </c>
      <c r="M42" s="3"/>
      <c r="N42" s="115"/>
      <c r="O42" s="230"/>
      <c r="P42" s="68"/>
      <c r="Q42" s="68"/>
      <c r="R42" s="68"/>
      <c r="S42" s="116"/>
      <c r="T42" s="59"/>
      <c r="U42" s="59"/>
      <c r="V42" s="73"/>
    </row>
    <row r="43" spans="1:23">
      <c r="A43" s="266">
        <v>38</v>
      </c>
      <c r="B43" s="267"/>
      <c r="C43" s="268"/>
      <c r="D43" s="241"/>
      <c r="E43" s="269"/>
      <c r="F43" s="259">
        <f t="shared" si="0"/>
        <v>76</v>
      </c>
      <c r="G43" s="260" t="e">
        <f>#REF!*B43*F43</f>
        <v>#REF!</v>
      </c>
      <c r="H43" s="261">
        <f t="shared" si="1"/>
        <v>0.92681620655938224</v>
      </c>
      <c r="I43" s="262">
        <f t="shared" si="2"/>
        <v>0</v>
      </c>
      <c r="J43" s="263">
        <f t="shared" si="3"/>
        <v>0.95817820813078802</v>
      </c>
      <c r="K43" s="264">
        <f t="shared" si="4"/>
        <v>0.97454453217667214</v>
      </c>
      <c r="L43" s="265">
        <f t="shared" si="5"/>
        <v>0.94339622641509424</v>
      </c>
      <c r="M43" s="3"/>
      <c r="N43" s="115"/>
      <c r="O43" s="118"/>
      <c r="P43" s="115"/>
      <c r="Q43" s="116"/>
      <c r="R43" s="117"/>
      <c r="S43" s="116"/>
      <c r="T43" s="59"/>
      <c r="U43" s="59"/>
      <c r="V43" s="73"/>
    </row>
    <row r="44" spans="1:23">
      <c r="A44" s="266">
        <v>39</v>
      </c>
      <c r="B44" s="267"/>
      <c r="C44" s="268"/>
      <c r="D44" s="241"/>
      <c r="E44" s="269"/>
      <c r="F44" s="259">
        <f t="shared" si="0"/>
        <v>78</v>
      </c>
      <c r="G44" s="260" t="e">
        <f>#REF!*B44*F44</f>
        <v>#REF!</v>
      </c>
      <c r="H44" s="261">
        <f t="shared" si="1"/>
        <v>0.92496442654353928</v>
      </c>
      <c r="I44" s="262">
        <f t="shared" si="2"/>
        <v>0</v>
      </c>
      <c r="J44" s="263">
        <f t="shared" si="3"/>
        <v>0.95766503096180677</v>
      </c>
      <c r="K44" s="264">
        <f t="shared" si="4"/>
        <v>0.97411826490434905</v>
      </c>
      <c r="L44" s="265">
        <f t="shared" si="5"/>
        <v>0.94339622641509424</v>
      </c>
      <c r="M44" s="3"/>
      <c r="N44" s="98"/>
      <c r="O44" s="5"/>
      <c r="P44" s="5"/>
      <c r="Q44" s="144"/>
      <c r="R44" s="144"/>
      <c r="S44" s="116"/>
      <c r="T44" s="59"/>
      <c r="U44" s="59"/>
      <c r="V44" s="31"/>
    </row>
    <row r="45" spans="1:23">
      <c r="A45" s="266">
        <v>40</v>
      </c>
      <c r="B45" s="267"/>
      <c r="C45" s="268"/>
      <c r="D45" s="241"/>
      <c r="E45" s="269"/>
      <c r="F45" s="259">
        <f t="shared" si="0"/>
        <v>80</v>
      </c>
      <c r="G45" s="260" t="e">
        <f>#REF!*B45*F45</f>
        <v>#REF!</v>
      </c>
      <c r="H45" s="261">
        <f t="shared" si="1"/>
        <v>0.92311634638663576</v>
      </c>
      <c r="I45" s="262">
        <f t="shared" si="2"/>
        <v>0</v>
      </c>
      <c r="J45" s="263">
        <f t="shared" si="3"/>
        <v>0.95716966945596382</v>
      </c>
      <c r="K45" s="264">
        <f t="shared" si="4"/>
        <v>0.97370070557361033</v>
      </c>
      <c r="L45" s="265">
        <f t="shared" si="5"/>
        <v>0.94339622641509424</v>
      </c>
      <c r="M45" s="3"/>
      <c r="N45" s="98"/>
      <c r="O45" s="86"/>
      <c r="P45" s="232"/>
      <c r="Q45" s="233"/>
      <c r="R45" s="233"/>
      <c r="S45" s="59"/>
      <c r="T45" s="59"/>
      <c r="U45" s="59"/>
      <c r="V45" s="33"/>
      <c r="W45" s="33"/>
    </row>
    <row r="46" spans="1:23">
      <c r="A46" s="266">
        <v>41</v>
      </c>
      <c r="B46" s="267"/>
      <c r="C46" s="268"/>
      <c r="D46" s="241"/>
      <c r="E46" s="269"/>
      <c r="F46" s="259">
        <f t="shared" si="0"/>
        <v>82</v>
      </c>
      <c r="G46" s="260" t="e">
        <f>#REF!*B46*F46</f>
        <v>#REF!</v>
      </c>
      <c r="H46" s="261">
        <f t="shared" si="1"/>
        <v>0.9212719586963487</v>
      </c>
      <c r="I46" s="262">
        <f t="shared" si="2"/>
        <v>0</v>
      </c>
      <c r="J46" s="263">
        <f t="shared" si="3"/>
        <v>0.95669150511759682</v>
      </c>
      <c r="K46" s="264">
        <f t="shared" si="4"/>
        <v>0.97329164395932088</v>
      </c>
      <c r="L46" s="265">
        <f t="shared" si="5"/>
        <v>0.94339622641509424</v>
      </c>
      <c r="M46" s="3"/>
      <c r="N46" s="98"/>
      <c r="O46" s="1"/>
      <c r="P46" s="1"/>
      <c r="Q46" s="1"/>
      <c r="R46" s="130"/>
      <c r="S46" s="59"/>
      <c r="T46" s="59"/>
      <c r="U46" s="59"/>
      <c r="V46" s="33"/>
      <c r="W46" s="33"/>
    </row>
    <row r="47" spans="1:23">
      <c r="A47" s="266">
        <v>42</v>
      </c>
      <c r="B47" s="267"/>
      <c r="C47" s="268"/>
      <c r="D47" s="241"/>
      <c r="E47" s="269"/>
      <c r="F47" s="259">
        <f t="shared" si="0"/>
        <v>84</v>
      </c>
      <c r="G47" s="260" t="e">
        <f>#REF!*B47*F47</f>
        <v>#REF!</v>
      </c>
      <c r="H47" s="261">
        <f t="shared" si="1"/>
        <v>0.91943125609512466</v>
      </c>
      <c r="I47" s="262">
        <f t="shared" si="2"/>
        <v>0</v>
      </c>
      <c r="J47" s="263">
        <f t="shared" si="3"/>
        <v>0.9562299409229853</v>
      </c>
      <c r="K47" s="264">
        <f t="shared" si="4"/>
        <v>0.97289087538882379</v>
      </c>
      <c r="L47" s="265">
        <f t="shared" si="5"/>
        <v>0.94339622641509424</v>
      </c>
      <c r="M47" s="3"/>
      <c r="N47" s="98"/>
      <c r="O47" s="22"/>
      <c r="P47" s="66"/>
      <c r="Q47" s="142"/>
      <c r="R47" s="59"/>
      <c r="S47" s="59"/>
      <c r="T47" s="59"/>
      <c r="U47" s="59"/>
      <c r="V47" s="33"/>
      <c r="W47" s="33"/>
    </row>
    <row r="48" spans="1:23">
      <c r="A48" s="266">
        <v>43</v>
      </c>
      <c r="B48" s="267"/>
      <c r="C48" s="268"/>
      <c r="D48" s="241"/>
      <c r="E48" s="269"/>
      <c r="F48" s="259">
        <f t="shared" si="0"/>
        <v>86</v>
      </c>
      <c r="G48" s="260" t="e">
        <f>#REF!*B48*F48</f>
        <v>#REF!</v>
      </c>
      <c r="H48" s="261">
        <f t="shared" si="1"/>
        <v>0.91759423122015094</v>
      </c>
      <c r="I48" s="262">
        <f t="shared" si="2"/>
        <v>0</v>
      </c>
      <c r="J48" s="263">
        <f t="shared" si="3"/>
        <v>0.9557844005749222</v>
      </c>
      <c r="K48" s="264">
        <f t="shared" si="4"/>
        <v>0.97249820058693126</v>
      </c>
      <c r="L48" s="265">
        <f t="shared" si="5"/>
        <v>0.94339622641509424</v>
      </c>
      <c r="M48" s="3"/>
      <c r="N48" s="98"/>
      <c r="O48" s="86"/>
      <c r="P48" s="86"/>
      <c r="Q48" s="86"/>
      <c r="R48" s="33"/>
      <c r="S48" s="33"/>
      <c r="T48" s="33"/>
      <c r="U48" s="33"/>
      <c r="V48" s="33"/>
      <c r="W48" s="33"/>
    </row>
    <row r="49" spans="1:23">
      <c r="A49" s="266">
        <v>44</v>
      </c>
      <c r="B49" s="242"/>
      <c r="C49" s="243"/>
      <c r="D49" s="240"/>
      <c r="E49" s="254"/>
      <c r="F49" s="259">
        <f t="shared" si="0"/>
        <v>88</v>
      </c>
      <c r="G49" s="260" t="e">
        <f>#REF!*B49*F49</f>
        <v>#REF!</v>
      </c>
      <c r="H49" s="261">
        <f t="shared" si="1"/>
        <v>0.91576087672332562</v>
      </c>
      <c r="I49" s="262">
        <f t="shared" si="2"/>
        <v>0</v>
      </c>
      <c r="J49" s="263">
        <f t="shared" si="3"/>
        <v>0.95535432778316398</v>
      </c>
      <c r="K49" s="264">
        <f t="shared" si="4"/>
        <v>0.97211342552540891</v>
      </c>
      <c r="L49" s="265">
        <f t="shared" si="5"/>
        <v>0.94339622641509424</v>
      </c>
      <c r="M49" s="20"/>
      <c r="N49" s="98"/>
      <c r="O49" s="100"/>
      <c r="P49" s="101"/>
      <c r="Q49" s="13"/>
      <c r="R49" s="33"/>
      <c r="S49" s="33"/>
      <c r="T49" s="33"/>
      <c r="U49" s="33"/>
      <c r="V49" s="33"/>
      <c r="W49" s="33"/>
    </row>
    <row r="50" spans="1:23">
      <c r="A50" s="266">
        <v>45</v>
      </c>
      <c r="B50" s="270"/>
      <c r="C50" s="233"/>
      <c r="D50" s="233"/>
      <c r="E50" s="271"/>
      <c r="F50" s="259">
        <f t="shared" si="0"/>
        <v>90</v>
      </c>
      <c r="G50" s="260" t="e">
        <f>#REF!*B50*F50</f>
        <v>#REF!</v>
      </c>
      <c r="H50" s="261">
        <f t="shared" si="1"/>
        <v>0.91393118527122819</v>
      </c>
      <c r="I50" s="262">
        <f t="shared" si="2"/>
        <v>0</v>
      </c>
      <c r="J50" s="263">
        <f t="shared" si="3"/>
        <v>0.95493918556986102</v>
      </c>
      <c r="K50" s="264">
        <f t="shared" si="4"/>
        <v>0.97173636127681684</v>
      </c>
      <c r="L50" s="265">
        <f t="shared" si="5"/>
        <v>0.94339622641509424</v>
      </c>
      <c r="M50" s="3"/>
      <c r="N50" s="98"/>
      <c r="O50" s="54"/>
      <c r="P50" s="13"/>
      <c r="Q50" s="31"/>
      <c r="R50" s="31"/>
      <c r="S50" s="31"/>
      <c r="T50" s="31"/>
      <c r="U50" s="31"/>
      <c r="V50" s="31"/>
      <c r="W50" s="31"/>
    </row>
    <row r="51" spans="1:23">
      <c r="A51" s="266">
        <v>46</v>
      </c>
      <c r="B51" s="242"/>
      <c r="C51" s="240"/>
      <c r="D51" s="240"/>
      <c r="E51" s="272"/>
      <c r="F51" s="259">
        <f t="shared" si="0"/>
        <v>92</v>
      </c>
      <c r="G51" s="260" t="e">
        <f>#REF!*B51*F51</f>
        <v>#REF!</v>
      </c>
      <c r="H51" s="261">
        <f t="shared" si="1"/>
        <v>0.91210514954509037</v>
      </c>
      <c r="I51" s="262">
        <f t="shared" si="2"/>
        <v>0</v>
      </c>
      <c r="J51" s="263">
        <f t="shared" si="3"/>
        <v>0.95453845559910078</v>
      </c>
      <c r="K51" s="264">
        <f t="shared" si="4"/>
        <v>0.97136682387257933</v>
      </c>
      <c r="L51" s="265">
        <f t="shared" si="5"/>
        <v>0.94339622641509424</v>
      </c>
      <c r="M51" s="3"/>
      <c r="N51" s="98" t="s">
        <v>15</v>
      </c>
      <c r="O51" s="54"/>
      <c r="P51" s="13"/>
      <c r="Q51" s="31"/>
      <c r="R51" s="31"/>
      <c r="S51" s="31"/>
      <c r="T51" s="31"/>
      <c r="U51" s="31"/>
      <c r="V51" s="31"/>
      <c r="W51" s="31"/>
    </row>
    <row r="52" spans="1:23" ht="14.25" customHeight="1">
      <c r="A52" s="266">
        <v>47</v>
      </c>
      <c r="B52" s="242"/>
      <c r="C52" s="240"/>
      <c r="D52" s="240"/>
      <c r="E52" s="272"/>
      <c r="F52" s="259">
        <f t="shared" si="0"/>
        <v>94</v>
      </c>
      <c r="G52" s="260" t="e">
        <f>#REF!*B52*F52</f>
        <v>#REF!</v>
      </c>
      <c r="H52" s="261">
        <f t="shared" si="1"/>
        <v>0.91028276224076698</v>
      </c>
      <c r="I52" s="262">
        <f t="shared" si="2"/>
        <v>0</v>
      </c>
      <c r="J52" s="263">
        <f t="shared" si="3"/>
        <v>0.95415163752972654</v>
      </c>
      <c r="K52" s="264">
        <f t="shared" si="4"/>
        <v>0.97100463416515848</v>
      </c>
      <c r="L52" s="265">
        <f t="shared" si="5"/>
        <v>0.94339622641509424</v>
      </c>
      <c r="M52" s="3"/>
      <c r="N52" s="98"/>
      <c r="O52" s="54"/>
      <c r="P52" s="13"/>
      <c r="Q52" s="31"/>
      <c r="R52" s="31"/>
      <c r="S52" s="31"/>
      <c r="T52" s="31"/>
      <c r="U52" s="31"/>
      <c r="V52" s="31"/>
    </row>
    <row r="53" spans="1:23" ht="14.25" customHeight="1">
      <c r="A53" s="266">
        <v>48</v>
      </c>
      <c r="B53" s="134"/>
      <c r="C53" s="134"/>
      <c r="D53" s="134"/>
      <c r="E53" s="255"/>
      <c r="F53" s="259">
        <f t="shared" si="0"/>
        <v>96</v>
      </c>
      <c r="G53" s="260" t="e">
        <f>#REF!*B53*F53</f>
        <v>#REF!</v>
      </c>
      <c r="H53" s="261">
        <f t="shared" si="1"/>
        <v>0.90846401606870619</v>
      </c>
      <c r="I53" s="262">
        <f t="shared" si="2"/>
        <v>0</v>
      </c>
      <c r="J53" s="263">
        <f t="shared" si="3"/>
        <v>0.95377824839062508</v>
      </c>
      <c r="K53" s="264">
        <f t="shared" si="4"/>
        <v>0.97064961769420677</v>
      </c>
      <c r="L53" s="265">
        <f t="shared" si="5"/>
        <v>0.94339622641509424</v>
      </c>
      <c r="M53" s="3"/>
      <c r="N53" s="98"/>
      <c r="O53" s="54"/>
      <c r="P53" s="13"/>
      <c r="Q53" s="31"/>
      <c r="R53" s="31"/>
      <c r="S53" s="31"/>
      <c r="T53" s="31"/>
      <c r="U53" s="31"/>
      <c r="V53" s="31"/>
    </row>
    <row r="54" spans="1:23" ht="14.25" customHeight="1">
      <c r="A54" s="266">
        <v>49</v>
      </c>
      <c r="B54" s="267"/>
      <c r="C54" s="273"/>
      <c r="D54" s="274"/>
      <c r="E54" s="275"/>
      <c r="F54" s="259">
        <f t="shared" si="0"/>
        <v>98</v>
      </c>
      <c r="G54" s="260" t="e">
        <f>#REF!*B54*F54</f>
        <v>#REF!</v>
      </c>
      <c r="H54" s="261">
        <f t="shared" si="1"/>
        <v>0.90664890375392093</v>
      </c>
      <c r="I54" s="262">
        <f t="shared" si="2"/>
        <v>0</v>
      </c>
      <c r="J54" s="263">
        <f t="shared" si="3"/>
        <v>0.95341782197770053</v>
      </c>
      <c r="K54" s="264">
        <f t="shared" si="4"/>
        <v>0.97030160455658399</v>
      </c>
      <c r="L54" s="265">
        <f t="shared" si="5"/>
        <v>0.94339622641509424</v>
      </c>
      <c r="M54" s="3"/>
      <c r="N54" s="98"/>
      <c r="O54" s="54"/>
      <c r="P54" s="13"/>
      <c r="Q54" s="31"/>
      <c r="R54" s="31"/>
      <c r="S54" s="31"/>
      <c r="T54" s="31"/>
      <c r="U54" s="31"/>
      <c r="V54" s="31"/>
    </row>
    <row r="55" spans="1:23" ht="14.25" customHeight="1">
      <c r="A55" s="266">
        <v>50</v>
      </c>
      <c r="B55" s="267"/>
      <c r="C55" s="249"/>
      <c r="D55" s="274"/>
      <c r="E55" s="263"/>
      <c r="F55" s="259">
        <f t="shared" si="0"/>
        <v>100</v>
      </c>
      <c r="G55" s="260" t="e">
        <f>#REF!*B55*F55</f>
        <v>#REF!</v>
      </c>
      <c r="H55" s="261">
        <f t="shared" si="1"/>
        <v>0.90483741803595952</v>
      </c>
      <c r="I55" s="262">
        <f t="shared" si="2"/>
        <v>0</v>
      </c>
      <c r="J55" s="263">
        <f t="shared" si="3"/>
        <v>0.95306990827178428</v>
      </c>
      <c r="K55" s="264">
        <f t="shared" si="4"/>
        <v>0.96996042928012194</v>
      </c>
      <c r="L55" s="265">
        <f t="shared" si="5"/>
        <v>0.94339622641509424</v>
      </c>
      <c r="M55" s="3"/>
      <c r="N55" s="98"/>
      <c r="O55" s="54"/>
      <c r="P55" s="13"/>
      <c r="Q55" s="31"/>
      <c r="R55" s="31"/>
      <c r="S55" s="31"/>
      <c r="T55" s="31"/>
      <c r="U55" s="31"/>
      <c r="V55" s="31"/>
    </row>
    <row r="56" spans="1:23" ht="14.25" customHeight="1">
      <c r="A56" s="266">
        <v>51</v>
      </c>
      <c r="B56" s="267"/>
      <c r="C56" s="249"/>
      <c r="D56" s="274"/>
      <c r="E56" s="256"/>
      <c r="F56" s="259">
        <f t="shared" si="0"/>
        <v>102</v>
      </c>
      <c r="G56" s="260" t="e">
        <f>#REF!*B56*F56</f>
        <v>#REF!</v>
      </c>
      <c r="H56" s="261">
        <f t="shared" si="1"/>
        <v>0.90302955166887677</v>
      </c>
      <c r="I56" s="262">
        <f t="shared" si="2"/>
        <v>0</v>
      </c>
      <c r="J56" s="263">
        <f t="shared" si="3"/>
        <v>0.9527340728767526</v>
      </c>
      <c r="K56" s="264">
        <f t="shared" si="4"/>
        <v>0.96962593070102499</v>
      </c>
      <c r="L56" s="265">
        <f t="shared" si="5"/>
        <v>0.94339622641509424</v>
      </c>
      <c r="M56" s="3"/>
      <c r="N56" s="142"/>
      <c r="O56" s="13"/>
      <c r="P56" s="13"/>
      <c r="Q56" s="31"/>
      <c r="R56" s="31"/>
      <c r="S56" s="31"/>
    </row>
    <row r="57" spans="1:23" ht="14.25" customHeight="1">
      <c r="A57" s="266">
        <v>52</v>
      </c>
      <c r="B57" s="242"/>
      <c r="C57" s="276"/>
      <c r="D57" s="241"/>
      <c r="E57" s="272"/>
      <c r="F57" s="259">
        <f t="shared" si="0"/>
        <v>104</v>
      </c>
      <c r="G57" s="260" t="e">
        <f>#REF!*B57*F57</f>
        <v>#REF!</v>
      </c>
      <c r="H57" s="261">
        <f t="shared" si="1"/>
        <v>0.90122529742120472</v>
      </c>
      <c r="I57" s="262">
        <f t="shared" si="2"/>
        <v>0</v>
      </c>
      <c r="J57" s="263">
        <f t="shared" si="3"/>
        <v>0.95240989647715069</v>
      </c>
      <c r="K57" s="264">
        <f t="shared" si="4"/>
        <v>0.96929795184480172</v>
      </c>
      <c r="L57" s="265">
        <f t="shared" si="5"/>
        <v>0.94339622641509424</v>
      </c>
      <c r="M57" s="1"/>
      <c r="N57" s="142"/>
      <c r="O57" s="13"/>
      <c r="P57" s="13"/>
      <c r="Q57" s="31"/>
      <c r="R57" s="31"/>
      <c r="S57" s="31"/>
    </row>
    <row r="58" spans="1:23" ht="14.25" customHeight="1">
      <c r="A58" s="266">
        <v>53</v>
      </c>
      <c r="B58" s="242"/>
      <c r="C58" s="276"/>
      <c r="D58" s="241"/>
      <c r="E58" s="272"/>
      <c r="F58" s="259">
        <f t="shared" si="0"/>
        <v>106</v>
      </c>
      <c r="G58" s="260" t="e">
        <f>#REF!*B58*F58</f>
        <v>#REF!</v>
      </c>
      <c r="H58" s="261">
        <f t="shared" si="1"/>
        <v>0.89942464807592404</v>
      </c>
      <c r="I58" s="262">
        <f t="shared" si="2"/>
        <v>0</v>
      </c>
      <c r="J58" s="263">
        <f t="shared" si="3"/>
        <v>0.95209697431464613</v>
      </c>
      <c r="K58" s="264">
        <f t="shared" si="4"/>
        <v>0.96897633981061959</v>
      </c>
      <c r="L58" s="265">
        <f t="shared" si="5"/>
        <v>0.94339622641509424</v>
      </c>
      <c r="M58" s="3"/>
      <c r="N58" s="142"/>
      <c r="O58" s="13"/>
      <c r="P58" s="13"/>
      <c r="Q58" s="31"/>
      <c r="R58" s="31"/>
      <c r="S58" s="31"/>
    </row>
    <row r="59" spans="1:23" ht="14.25" customHeight="1">
      <c r="A59" s="266">
        <v>54</v>
      </c>
      <c r="B59" s="242"/>
      <c r="C59" s="276"/>
      <c r="D59" s="241"/>
      <c r="E59" s="272"/>
      <c r="F59" s="259">
        <f t="shared" si="0"/>
        <v>108</v>
      </c>
      <c r="G59" s="260" t="e">
        <f>#REF!*B59*F59</f>
        <v>#REF!</v>
      </c>
      <c r="H59" s="261">
        <f t="shared" si="1"/>
        <v>0.89762759643043488</v>
      </c>
      <c r="I59" s="262">
        <f t="shared" si="2"/>
        <v>0</v>
      </c>
      <c r="J59" s="263">
        <f t="shared" si="3"/>
        <v>0.95179491568265839</v>
      </c>
      <c r="K59" s="264">
        <f t="shared" si="4"/>
        <v>0.96866094565898397</v>
      </c>
      <c r="L59" s="265">
        <f t="shared" si="5"/>
        <v>0.94339622641509424</v>
      </c>
      <c r="M59" s="3"/>
      <c r="N59" s="142"/>
      <c r="O59" s="13"/>
      <c r="P59" s="13"/>
      <c r="Q59" s="31"/>
      <c r="R59" s="31"/>
      <c r="S59" s="31"/>
    </row>
    <row r="60" spans="1:23" ht="14.25" customHeight="1">
      <c r="A60" s="266">
        <v>55</v>
      </c>
      <c r="B60" s="242"/>
      <c r="C60" s="276"/>
      <c r="D60" s="241"/>
      <c r="E60" s="272"/>
      <c r="F60" s="259">
        <f t="shared" si="0"/>
        <v>110</v>
      </c>
      <c r="G60" s="260" t="e">
        <f>#REF!*B60*F60</f>
        <v>#REF!</v>
      </c>
      <c r="H60" s="261">
        <f t="shared" si="1"/>
        <v>0.89583413529652822</v>
      </c>
      <c r="I60" s="262">
        <f t="shared" si="2"/>
        <v>0</v>
      </c>
      <c r="J60" s="263">
        <f t="shared" si="3"/>
        <v>0.95150334343853182</v>
      </c>
      <c r="K60" s="264">
        <f t="shared" si="4"/>
        <v>0.9683516243026421</v>
      </c>
      <c r="L60" s="265">
        <f t="shared" si="5"/>
        <v>0.94339622641509424</v>
      </c>
      <c r="M60" s="3"/>
      <c r="N60" s="142"/>
      <c r="O60" s="13"/>
      <c r="P60" s="13"/>
      <c r="Q60" s="31"/>
      <c r="R60" s="31"/>
      <c r="S60" s="31"/>
    </row>
    <row r="61" spans="1:23" ht="14.25" customHeight="1">
      <c r="A61" s="266">
        <v>56</v>
      </c>
      <c r="B61" s="242"/>
      <c r="C61" s="276"/>
      <c r="D61" s="241"/>
      <c r="E61" s="272"/>
      <c r="F61" s="259">
        <f t="shared" si="0"/>
        <v>112</v>
      </c>
      <c r="G61" s="260" t="e">
        <f>#REF!*B61*F61</f>
        <v>#REF!</v>
      </c>
      <c r="H61" s="261">
        <f t="shared" si="1"/>
        <v>0.89404425750035721</v>
      </c>
      <c r="I61" s="262">
        <f t="shared" si="2"/>
        <v>0</v>
      </c>
      <c r="J61" s="263">
        <f t="shared" si="3"/>
        <v>0.95122189353264608</v>
      </c>
      <c r="K61" s="264">
        <f t="shared" si="4"/>
        <v>0.96804823440061671</v>
      </c>
      <c r="L61" s="265">
        <f t="shared" si="5"/>
        <v>0.94339622641509424</v>
      </c>
      <c r="M61" s="1"/>
      <c r="N61" s="16"/>
      <c r="O61" s="8"/>
      <c r="P61" s="8"/>
    </row>
    <row r="62" spans="1:23" ht="14.25" customHeight="1">
      <c r="A62" s="266">
        <v>57</v>
      </c>
      <c r="B62" s="240"/>
      <c r="C62" s="248"/>
      <c r="D62" s="240"/>
      <c r="E62" s="272"/>
      <c r="F62" s="259">
        <f t="shared" si="0"/>
        <v>114</v>
      </c>
      <c r="G62" s="260" t="e">
        <f>#REF!*B62*F62</f>
        <v>#REF!</v>
      </c>
      <c r="H62" s="261">
        <f t="shared" si="1"/>
        <v>0.8922579558824083</v>
      </c>
      <c r="I62" s="262">
        <f t="shared" si="2"/>
        <v>0</v>
      </c>
      <c r="J62" s="263">
        <f t="shared" si="3"/>
        <v>0.95095021455387208</v>
      </c>
      <c r="K62" s="264">
        <f t="shared" si="4"/>
        <v>0.96775063825527685</v>
      </c>
      <c r="L62" s="265">
        <f t="shared" si="5"/>
        <v>0.94339622641509424</v>
      </c>
      <c r="M62" s="8"/>
      <c r="N62" s="16"/>
      <c r="O62" s="8"/>
      <c r="P62" s="8"/>
    </row>
    <row r="63" spans="1:23" ht="14.25" customHeight="1">
      <c r="A63" s="266">
        <v>58</v>
      </c>
      <c r="B63" s="240"/>
      <c r="C63" s="240"/>
      <c r="D63" s="274"/>
      <c r="E63" s="256"/>
      <c r="F63" s="259">
        <f t="shared" si="0"/>
        <v>116</v>
      </c>
      <c r="G63" s="260" t="e">
        <f>#REF!*B63*F63</f>
        <v>#REF!</v>
      </c>
      <c r="H63" s="261">
        <f t="shared" si="1"/>
        <v>0.89047522329747264</v>
      </c>
      <c r="I63" s="262">
        <f t="shared" si="2"/>
        <v>0</v>
      </c>
      <c r="J63" s="263">
        <f t="shared" si="3"/>
        <v>0.95068796729080995</v>
      </c>
      <c r="K63" s="264">
        <f t="shared" si="4"/>
        <v>0.96745870171235671</v>
      </c>
      <c r="L63" s="265">
        <f t="shared" si="5"/>
        <v>0.94339622641509424</v>
      </c>
      <c r="M63" s="8"/>
      <c r="N63" s="16"/>
      <c r="O63" s="8"/>
      <c r="P63" s="8"/>
    </row>
    <row r="64" spans="1:23" ht="14.25" customHeight="1">
      <c r="A64" s="266">
        <v>59</v>
      </c>
      <c r="B64" s="144"/>
      <c r="C64" s="144"/>
      <c r="D64" s="144"/>
      <c r="E64" s="257"/>
      <c r="F64" s="259">
        <f t="shared" si="0"/>
        <v>118</v>
      </c>
      <c r="G64" s="260" t="e">
        <f>#REF!*B64*F64</f>
        <v>#REF!</v>
      </c>
      <c r="H64" s="261">
        <f t="shared" si="1"/>
        <v>0.88869605261461737</v>
      </c>
      <c r="I64" s="262">
        <f t="shared" si="2"/>
        <v>0</v>
      </c>
      <c r="J64" s="263">
        <f t="shared" si="3"/>
        <v>0.95043482430825765</v>
      </c>
      <c r="K64" s="264">
        <f t="shared" si="4"/>
        <v>0.96717229406383531</v>
      </c>
      <c r="L64" s="265">
        <f t="shared" si="5"/>
        <v>0.94339622641509424</v>
      </c>
    </row>
    <row r="65" spans="1:12" ht="14.25" customHeight="1">
      <c r="A65" s="266">
        <v>60</v>
      </c>
      <c r="B65" s="59"/>
      <c r="C65" s="59"/>
      <c r="D65" s="59"/>
      <c r="E65" s="60"/>
      <c r="F65" s="259">
        <f t="shared" si="0"/>
        <v>120</v>
      </c>
      <c r="G65" s="260" t="e">
        <f>#REF!*B65*F65</f>
        <v>#REF!</v>
      </c>
      <c r="H65" s="261">
        <f t="shared" si="1"/>
        <v>0.88692043671715748</v>
      </c>
      <c r="I65" s="262">
        <f t="shared" si="2"/>
        <v>0</v>
      </c>
      <c r="J65" s="263">
        <f t="shared" si="3"/>
        <v>0.95019046953838426</v>
      </c>
      <c r="K65" s="264">
        <f t="shared" si="4"/>
        <v>0.96689128795359214</v>
      </c>
      <c r="L65" s="265">
        <f t="shared" si="5"/>
        <v>0.94339622641509424</v>
      </c>
    </row>
    <row r="66" spans="1:12" ht="14.25" customHeight="1">
      <c r="A66" s="266">
        <v>61</v>
      </c>
      <c r="B66" s="59"/>
      <c r="C66" s="59"/>
      <c r="D66" s="59"/>
      <c r="E66" s="60"/>
      <c r="F66" s="259">
        <f t="shared" si="0"/>
        <v>122</v>
      </c>
      <c r="G66" s="260" t="e">
        <f>#REF!*B66*F66</f>
        <v>#REF!</v>
      </c>
      <c r="H66" s="261">
        <f t="shared" si="1"/>
        <v>0.88514836850262713</v>
      </c>
      <c r="I66" s="262">
        <f t="shared" si="2"/>
        <v>0</v>
      </c>
      <c r="J66" s="263">
        <f t="shared" si="3"/>
        <v>0.94995459788609571</v>
      </c>
      <c r="K66" s="264">
        <f t="shared" si="4"/>
        <v>0.96661555928575815</v>
      </c>
      <c r="L66" s="265">
        <f t="shared" si="5"/>
        <v>0.94339622641509424</v>
      </c>
    </row>
    <row r="67" spans="1:12" ht="14.25" customHeight="1">
      <c r="A67" s="266">
        <v>62</v>
      </c>
      <c r="B67" s="59"/>
      <c r="C67" s="59"/>
      <c r="D67" s="59"/>
      <c r="E67" s="60"/>
      <c r="F67" s="259">
        <f t="shared" si="0"/>
        <v>124</v>
      </c>
      <c r="G67" s="260" t="e">
        <f>#REF!*B67*F67</f>
        <v>#REF!</v>
      </c>
      <c r="H67" s="261">
        <f t="shared" si="1"/>
        <v>0.8833798408827509</v>
      </c>
      <c r="I67" s="262">
        <f t="shared" si="2"/>
        <v>0</v>
      </c>
      <c r="J67" s="263">
        <f t="shared" si="3"/>
        <v>0.94972691484810068</v>
      </c>
      <c r="K67" s="264">
        <f t="shared" si="4"/>
        <v>0.96634498713568129</v>
      </c>
      <c r="L67" s="265">
        <f t="shared" si="5"/>
        <v>0.94339622641509424</v>
      </c>
    </row>
    <row r="68" spans="1:12" ht="14.25" customHeight="1">
      <c r="A68" s="266">
        <v>63</v>
      </c>
      <c r="B68" s="59"/>
      <c r="C68" s="59"/>
      <c r="D68" s="59"/>
      <c r="E68" s="60"/>
      <c r="F68" s="259">
        <f t="shared" si="0"/>
        <v>126</v>
      </c>
      <c r="G68" s="260" t="e">
        <f>#REF!*B68*F68</f>
        <v>#REF!</v>
      </c>
      <c r="H68" s="261">
        <f t="shared" si="1"/>
        <v>0.88161484678341606</v>
      </c>
      <c r="I68" s="262">
        <f t="shared" si="2"/>
        <v>0</v>
      </c>
      <c r="J68" s="263">
        <f t="shared" si="3"/>
        <v>0.94950713614520166</v>
      </c>
      <c r="K68" s="264">
        <f t="shared" si="4"/>
        <v>0.96607945366343129</v>
      </c>
      <c r="L68" s="265">
        <f t="shared" si="5"/>
        <v>0.94339622641509424</v>
      </c>
    </row>
    <row r="69" spans="1:12" ht="14.25" customHeight="1">
      <c r="A69" s="266">
        <v>64</v>
      </c>
      <c r="B69" s="59"/>
      <c r="C69" s="59"/>
      <c r="D69" s="59"/>
      <c r="E69" s="60"/>
      <c r="F69" s="259">
        <f t="shared" si="0"/>
        <v>128</v>
      </c>
      <c r="G69" s="260" t="e">
        <f>#REF!*B69*F69</f>
        <v>#REF!</v>
      </c>
      <c r="H69" s="261">
        <f t="shared" si="1"/>
        <v>0.87985337914464379</v>
      </c>
      <c r="I69" s="262">
        <f t="shared" si="2"/>
        <v>0</v>
      </c>
      <c r="J69" s="263">
        <f t="shared" si="3"/>
        <v>0.94929498736735085</v>
      </c>
      <c r="K69" s="264">
        <f t="shared" si="4"/>
        <v>0.96581884402976803</v>
      </c>
      <c r="L69" s="265">
        <f t="shared" si="5"/>
        <v>0.94339622641509424</v>
      </c>
    </row>
    <row r="70" spans="1:12" ht="14.25" customHeight="1">
      <c r="A70" s="266">
        <v>65</v>
      </c>
      <c r="B70" s="155"/>
      <c r="C70" s="155"/>
      <c r="D70" s="155"/>
      <c r="E70" s="34"/>
      <c r="F70" s="259">
        <f t="shared" ref="F70:F105" si="6">$A$3*A70</f>
        <v>130</v>
      </c>
      <c r="G70" s="260" t="e">
        <f>#REF!*B70*F70</f>
        <v>#REF!</v>
      </c>
      <c r="H70" s="261">
        <f t="shared" ref="H70:H105" si="7">EXP(-B$5*F70)</f>
        <v>0.8780954309205613</v>
      </c>
      <c r="I70" s="262">
        <f t="shared" ref="I70:I105" si="8">(B70+D70)*F70</f>
        <v>0</v>
      </c>
      <c r="J70" s="263">
        <f t="shared" ref="J70:J105" si="9">(D$5/(D$5+B$5))+(B$5/(D$5+B$5))*EXP(-(B$5+D$5)*F70)</f>
        <v>0.94909020363102936</v>
      </c>
      <c r="K70" s="264">
        <f t="shared" ref="K70:K105" si="10">(D$5/(D$5+B$5))+(B$5/(((D$5+B$5)^2)*F70))*(1-EXP(-(B$5+D$5)*F70))</f>
        <v>0.96556304631450085</v>
      </c>
      <c r="L70" s="265">
        <f t="shared" ref="L70:L105" si="11">D$5/(D$5+B$5)</f>
        <v>0.94339622641509424</v>
      </c>
    </row>
    <row r="71" spans="1:12" ht="14.25" customHeight="1">
      <c r="A71" s="266">
        <v>66</v>
      </c>
      <c r="B71" s="155"/>
      <c r="C71" s="155"/>
      <c r="D71" s="155"/>
      <c r="E71" s="34"/>
      <c r="F71" s="259">
        <f t="shared" si="6"/>
        <v>132</v>
      </c>
      <c r="G71" s="260" t="e">
        <f>#REF!*B71*F71</f>
        <v>#REF!</v>
      </c>
      <c r="H71" s="261">
        <f t="shared" si="7"/>
        <v>0.87634099507937324</v>
      </c>
      <c r="I71" s="262">
        <f t="shared" si="8"/>
        <v>0</v>
      </c>
      <c r="J71" s="263">
        <f t="shared" si="9"/>
        <v>0.94889252924851986</v>
      </c>
      <c r="K71" s="264">
        <f t="shared" si="10"/>
        <v>0.96531195143716975</v>
      </c>
      <c r="L71" s="265">
        <f t="shared" si="11"/>
        <v>0.94339622641509424</v>
      </c>
    </row>
    <row r="72" spans="1:12" ht="14.25" customHeight="1">
      <c r="A72" s="266">
        <v>67</v>
      </c>
      <c r="B72" s="155"/>
      <c r="C72" s="155"/>
      <c r="D72" s="155"/>
      <c r="E72" s="34"/>
      <c r="F72" s="259">
        <f t="shared" si="6"/>
        <v>134</v>
      </c>
      <c r="G72" s="260" t="e">
        <f>#REF!*B72*F72</f>
        <v>#REF!</v>
      </c>
      <c r="H72" s="261">
        <f t="shared" si="7"/>
        <v>0.87459006460333399</v>
      </c>
      <c r="I72" s="262">
        <f t="shared" si="8"/>
        <v>0</v>
      </c>
      <c r="J72" s="263">
        <f t="shared" si="9"/>
        <v>0.94870171740866172</v>
      </c>
      <c r="K72" s="264">
        <f t="shared" si="10"/>
        <v>0.96506545307997949</v>
      </c>
      <c r="L72" s="265">
        <f t="shared" si="11"/>
        <v>0.94339622641509424</v>
      </c>
    </row>
    <row r="73" spans="1:12" ht="14.25" customHeight="1">
      <c r="A73" s="266">
        <v>68</v>
      </c>
      <c r="B73" s="155"/>
      <c r="C73" s="155"/>
      <c r="D73" s="155"/>
      <c r="E73" s="34"/>
      <c r="F73" s="259">
        <f t="shared" si="6"/>
        <v>136</v>
      </c>
      <c r="G73" s="260" t="e">
        <f>#REF!*B73*F73</f>
        <v>#REF!</v>
      </c>
      <c r="H73" s="261">
        <f t="shared" si="7"/>
        <v>0.87284263248871929</v>
      </c>
      <c r="I73" s="262">
        <f t="shared" si="8"/>
        <v>0</v>
      </c>
      <c r="J73" s="263">
        <f t="shared" si="9"/>
        <v>0.94851752986868898</v>
      </c>
      <c r="K73" s="264">
        <f t="shared" si="10"/>
        <v>0.9648234476129206</v>
      </c>
      <c r="L73" s="265">
        <f t="shared" si="11"/>
        <v>0.94339622641509424</v>
      </c>
    </row>
    <row r="74" spans="1:12" ht="14.25" customHeight="1">
      <c r="A74" s="266">
        <v>69</v>
      </c>
      <c r="B74" s="155"/>
      <c r="C74" s="155"/>
      <c r="D74" s="155"/>
      <c r="E74" s="34"/>
      <c r="F74" s="259">
        <f t="shared" si="6"/>
        <v>138</v>
      </c>
      <c r="G74" s="260" t="e">
        <f>#REF!*B74*F74</f>
        <v>#REF!</v>
      </c>
      <c r="H74" s="261">
        <f t="shared" si="7"/>
        <v>0.87109869174579835</v>
      </c>
      <c r="I74" s="262">
        <f t="shared" si="8"/>
        <v>0</v>
      </c>
      <c r="J74" s="263">
        <f t="shared" si="9"/>
        <v>0.94833973665676674</v>
      </c>
      <c r="K74" s="264">
        <f t="shared" si="10"/>
        <v>0.96458583402101428</v>
      </c>
      <c r="L74" s="265">
        <f t="shared" si="11"/>
        <v>0.94339622641509424</v>
      </c>
    </row>
    <row r="75" spans="1:12" ht="14.25" customHeight="1">
      <c r="A75" s="266">
        <v>70</v>
      </c>
      <c r="B75" s="155"/>
      <c r="C75" s="155"/>
      <c r="D75" s="155"/>
      <c r="E75" s="34"/>
      <c r="F75" s="259">
        <f t="shared" si="6"/>
        <v>140</v>
      </c>
      <c r="G75" s="260" t="e">
        <f>#REF!*B75*F75</f>
        <v>#REF!</v>
      </c>
      <c r="H75" s="261">
        <f t="shared" si="7"/>
        <v>0.86935823539880586</v>
      </c>
      <c r="I75" s="262">
        <f t="shared" si="8"/>
        <v>0</v>
      </c>
      <c r="J75" s="263">
        <f t="shared" si="9"/>
        <v>0.9481681157848536</v>
      </c>
      <c r="K75" s="264">
        <f t="shared" si="10"/>
        <v>0.96435251383361698</v>
      </c>
      <c r="L75" s="265">
        <f t="shared" si="11"/>
        <v>0.94339622641509424</v>
      </c>
    </row>
    <row r="76" spans="1:12" ht="14.25" customHeight="1">
      <c r="A76" s="266">
        <v>71</v>
      </c>
      <c r="B76" s="155"/>
      <c r="C76" s="155"/>
      <c r="D76" s="155"/>
      <c r="E76" s="34"/>
      <c r="F76" s="259">
        <f t="shared" si="6"/>
        <v>142</v>
      </c>
      <c r="G76" s="260" t="e">
        <f>#REF!*B76*F76</f>
        <v>#REF!</v>
      </c>
      <c r="H76" s="261">
        <f t="shared" si="7"/>
        <v>0.86762125648591404</v>
      </c>
      <c r="I76" s="262">
        <f t="shared" si="8"/>
        <v>0</v>
      </c>
      <c r="J76" s="263">
        <f t="shared" si="9"/>
        <v>0.94800245297153374</v>
      </c>
      <c r="K76" s="264">
        <f t="shared" si="10"/>
        <v>0.96412339105572653</v>
      </c>
      <c r="L76" s="265">
        <f t="shared" si="11"/>
        <v>0.94339622641509424</v>
      </c>
    </row>
    <row r="77" spans="1:12" ht="14.25" customHeight="1">
      <c r="A77" s="266">
        <v>72</v>
      </c>
      <c r="B77" s="155"/>
      <c r="C77" s="155"/>
      <c r="D77" s="155"/>
      <c r="E77" s="34"/>
      <c r="F77" s="259">
        <f t="shared" si="6"/>
        <v>144</v>
      </c>
      <c r="G77" s="260" t="e">
        <f>#REF!*B77*F77</f>
        <v>#REF!</v>
      </c>
      <c r="H77" s="261">
        <f t="shared" si="7"/>
        <v>0.86588774805920499</v>
      </c>
      <c r="I77" s="262">
        <f t="shared" si="8"/>
        <v>0</v>
      </c>
      <c r="J77" s="263">
        <f t="shared" si="9"/>
        <v>0.94784254137447022</v>
      </c>
      <c r="K77" s="264">
        <f t="shared" si="10"/>
        <v>0.96389837210123008</v>
      </c>
      <c r="L77" s="265">
        <f t="shared" si="11"/>
        <v>0.94339622641509424</v>
      </c>
    </row>
    <row r="78" spans="1:12" ht="14.25" customHeight="1">
      <c r="A78" s="266">
        <v>73</v>
      </c>
      <c r="B78" s="155"/>
      <c r="C78" s="155"/>
      <c r="D78" s="155"/>
      <c r="E78" s="34"/>
      <c r="F78" s="259">
        <f t="shared" si="6"/>
        <v>146</v>
      </c>
      <c r="G78" s="260" t="e">
        <f>#REF!*B78*F78</f>
        <v>#REF!</v>
      </c>
      <c r="H78" s="261">
        <f t="shared" si="7"/>
        <v>0.8641577031846428</v>
      </c>
      <c r="I78" s="262">
        <f t="shared" si="8"/>
        <v>0</v>
      </c>
      <c r="J78" s="263">
        <f t="shared" si="9"/>
        <v>0.94768818133214727</v>
      </c>
      <c r="K78" s="264">
        <f t="shared" si="10"/>
        <v>0.96367736572803786</v>
      </c>
      <c r="L78" s="265">
        <f t="shared" si="11"/>
        <v>0.94339622641509424</v>
      </c>
    </row>
    <row r="79" spans="1:12" ht="14.25" customHeight="1">
      <c r="A79" s="266">
        <v>74</v>
      </c>
      <c r="B79" s="155"/>
      <c r="C79" s="155"/>
      <c r="D79" s="155"/>
      <c r="E79" s="34"/>
      <c r="F79" s="259">
        <f t="shared" si="6"/>
        <v>148</v>
      </c>
      <c r="G79" s="260" t="e">
        <f>#REF!*B79*F79</f>
        <v>#REF!</v>
      </c>
      <c r="H79" s="261">
        <f t="shared" si="7"/>
        <v>0.8624311149420455</v>
      </c>
      <c r="I79" s="262">
        <f t="shared" si="8"/>
        <v>0</v>
      </c>
      <c r="J79" s="263">
        <f t="shared" si="9"/>
        <v>0.94753918011457783</v>
      </c>
      <c r="K79" s="264">
        <f t="shared" si="10"/>
        <v>0.9634602829750466</v>
      </c>
      <c r="L79" s="265">
        <f t="shared" si="11"/>
        <v>0.94339622641509424</v>
      </c>
    </row>
    <row r="80" spans="1:12" ht="14.25" customHeight="1">
      <c r="A80" s="266">
        <v>75</v>
      </c>
      <c r="B80" s="155"/>
      <c r="C80" s="155"/>
      <c r="D80" s="155"/>
      <c r="E80" s="34"/>
      <c r="F80" s="259">
        <f t="shared" si="6"/>
        <v>150</v>
      </c>
      <c r="G80" s="260" t="e">
        <f>#REF!*B80*F80</f>
        <v>#REF!</v>
      </c>
      <c r="H80" s="261">
        <f t="shared" si="7"/>
        <v>0.86070797642505781</v>
      </c>
      <c r="I80" s="262">
        <f t="shared" si="8"/>
        <v>0</v>
      </c>
      <c r="J80" s="263">
        <f t="shared" si="9"/>
        <v>0.94739535168266575</v>
      </c>
      <c r="K80" s="264">
        <f t="shared" si="10"/>
        <v>0.96324703710088078</v>
      </c>
      <c r="L80" s="265">
        <f t="shared" si="11"/>
        <v>0.94339622641509424</v>
      </c>
    </row>
    <row r="81" spans="1:12" ht="14.25" customHeight="1">
      <c r="A81" s="266">
        <v>76</v>
      </c>
      <c r="B81" s="155"/>
      <c r="C81" s="155"/>
      <c r="D81" s="155"/>
      <c r="E81" s="34"/>
      <c r="F81" s="259">
        <f t="shared" si="6"/>
        <v>152</v>
      </c>
      <c r="G81" s="260" t="e">
        <f>#REF!*B81*F81</f>
        <v>#REF!</v>
      </c>
      <c r="H81" s="261">
        <f t="shared" si="7"/>
        <v>0.85898828074112343</v>
      </c>
      <c r="I81" s="262">
        <f t="shared" si="8"/>
        <v>0</v>
      </c>
      <c r="J81" s="263">
        <f t="shared" si="9"/>
        <v>0.94725651645592246</v>
      </c>
      <c r="K81" s="264">
        <f t="shared" si="10"/>
        <v>0.96303754352435844</v>
      </c>
      <c r="L81" s="265">
        <f t="shared" si="11"/>
        <v>0.94339622641509424</v>
      </c>
    </row>
    <row r="82" spans="1:12" ht="14.25" customHeight="1">
      <c r="A82" s="266">
        <v>77</v>
      </c>
      <c r="B82" s="155"/>
      <c r="C82" s="155"/>
      <c r="D82" s="155"/>
      <c r="E82" s="34"/>
      <c r="F82" s="259">
        <f t="shared" si="6"/>
        <v>154</v>
      </c>
      <c r="G82" s="260" t="e">
        <f>#REF!*B82*F82</f>
        <v>#REF!</v>
      </c>
      <c r="H82" s="261">
        <f t="shared" si="7"/>
        <v>0.8572720210114575</v>
      </c>
      <c r="I82" s="262">
        <f t="shared" si="8"/>
        <v>0</v>
      </c>
      <c r="J82" s="263">
        <f t="shared" si="9"/>
        <v>0.94712250108824714</v>
      </c>
      <c r="K82" s="264">
        <f t="shared" si="10"/>
        <v>0.96283171976663284</v>
      </c>
      <c r="L82" s="265">
        <f t="shared" si="11"/>
        <v>0.94339622641509424</v>
      </c>
    </row>
    <row r="83" spans="1:12" ht="14.25" customHeight="1">
      <c r="A83" s="266">
        <v>78</v>
      </c>
      <c r="B83" s="155"/>
      <c r="C83" s="155"/>
      <c r="D83" s="155"/>
      <c r="E83" s="34"/>
      <c r="F83" s="259">
        <f t="shared" si="6"/>
        <v>156</v>
      </c>
      <c r="G83" s="260" t="e">
        <f>#REF!*B83*F83</f>
        <v>#REF!</v>
      </c>
      <c r="H83" s="261">
        <f t="shared" si="7"/>
        <v>0.85555919037101846</v>
      </c>
      <c r="I83" s="262">
        <f t="shared" si="8"/>
        <v>0</v>
      </c>
      <c r="J83" s="263">
        <f t="shared" si="9"/>
        <v>0.94699313825149123</v>
      </c>
      <c r="K83" s="264">
        <f t="shared" si="10"/>
        <v>0.96262948539495952</v>
      </c>
      <c r="L83" s="265">
        <f t="shared" si="11"/>
        <v>0.94339622641509424</v>
      </c>
    </row>
    <row r="84" spans="1:12" ht="14.25" customHeight="1">
      <c r="A84" s="266">
        <v>79</v>
      </c>
      <c r="B84" s="155"/>
      <c r="C84" s="155"/>
      <c r="D84" s="155"/>
      <c r="E84" s="34"/>
      <c r="F84" s="259">
        <f t="shared" si="6"/>
        <v>158</v>
      </c>
      <c r="G84" s="260" t="e">
        <f>#REF!*B84*F84</f>
        <v>#REF!</v>
      </c>
      <c r="H84" s="261">
        <f t="shared" si="7"/>
        <v>0.85384978196848171</v>
      </c>
      <c r="I84" s="262">
        <f t="shared" si="8"/>
        <v>0</v>
      </c>
      <c r="J84" s="263">
        <f t="shared" si="9"/>
        <v>0.9468682664265371</v>
      </c>
      <c r="K84" s="264">
        <f t="shared" si="10"/>
        <v>0.96243076196804245</v>
      </c>
      <c r="L84" s="265">
        <f t="shared" si="11"/>
        <v>0.94339622641509424</v>
      </c>
    </row>
    <row r="85" spans="1:12" ht="14.25" customHeight="1">
      <c r="A85" s="266">
        <v>80</v>
      </c>
      <c r="B85" s="155"/>
      <c r="C85" s="155"/>
      <c r="D85" s="155"/>
      <c r="E85" s="34"/>
      <c r="F85" s="259">
        <f t="shared" si="6"/>
        <v>160</v>
      </c>
      <c r="G85" s="260" t="e">
        <f>#REF!*B85*F85</f>
        <v>#REF!</v>
      </c>
      <c r="H85" s="261">
        <f t="shared" si="7"/>
        <v>0.85214378896621135</v>
      </c>
      <c r="I85" s="262">
        <f t="shared" si="8"/>
        <v>0</v>
      </c>
      <c r="J85" s="263">
        <f t="shared" si="9"/>
        <v>0.94674772970162901</v>
      </c>
      <c r="K85" s="264">
        <f t="shared" si="10"/>
        <v>0.96223547298291412</v>
      </c>
      <c r="L85" s="265">
        <f t="shared" si="11"/>
        <v>0.94339622641509424</v>
      </c>
    </row>
    <row r="86" spans="1:12" ht="14.25" customHeight="1">
      <c r="A86" s="266">
        <v>81</v>
      </c>
      <c r="B86" s="155"/>
      <c r="C86" s="155"/>
      <c r="D86" s="155"/>
      <c r="E86" s="34"/>
      <c r="F86" s="259">
        <f t="shared" si="6"/>
        <v>162</v>
      </c>
      <c r="G86" s="260" t="e">
        <f>#REF!*B86*F86</f>
        <v>#REF!</v>
      </c>
      <c r="H86" s="261">
        <f t="shared" si="7"/>
        <v>0.85044120454023298</v>
      </c>
      <c r="I86" s="262">
        <f t="shared" si="8"/>
        <v>0</v>
      </c>
      <c r="J86" s="263">
        <f t="shared" si="9"/>
        <v>0.94663137757770577</v>
      </c>
      <c r="K86" s="264">
        <f t="shared" si="10"/>
        <v>0.96204354382330326</v>
      </c>
      <c r="L86" s="265">
        <f t="shared" si="11"/>
        <v>0.94339622641509424</v>
      </c>
    </row>
    <row r="87" spans="1:12" ht="14.25" customHeight="1">
      <c r="A87" s="266">
        <v>82</v>
      </c>
      <c r="B87" s="155"/>
      <c r="C87" s="155"/>
      <c r="D87" s="155"/>
      <c r="E87" s="34"/>
      <c r="F87" s="259">
        <f t="shared" si="6"/>
        <v>164</v>
      </c>
      <c r="G87" s="260" t="e">
        <f>#REF!*B87*F87</f>
        <v>#REF!</v>
      </c>
      <c r="H87" s="261">
        <f t="shared" si="7"/>
        <v>0.84874202188020675</v>
      </c>
      <c r="I87" s="262">
        <f t="shared" si="8"/>
        <v>0</v>
      </c>
      <c r="J87" s="263">
        <f t="shared" si="9"/>
        <v>0.94651906478049175</v>
      </c>
      <c r="K87" s="264">
        <f t="shared" si="10"/>
        <v>0.96185490170944821</v>
      </c>
      <c r="L87" s="265">
        <f t="shared" si="11"/>
        <v>0.94339622641509424</v>
      </c>
    </row>
    <row r="88" spans="1:12" ht="14.25" customHeight="1">
      <c r="A88" s="266">
        <v>83</v>
      </c>
      <c r="B88" s="155"/>
      <c r="C88" s="155"/>
      <c r="D88" s="155"/>
      <c r="E88" s="34"/>
      <c r="F88" s="259">
        <f t="shared" si="6"/>
        <v>166</v>
      </c>
      <c r="G88" s="260" t="e">
        <f>#REF!*B88*F88</f>
        <v>#REF!</v>
      </c>
      <c r="H88" s="261">
        <f t="shared" si="7"/>
        <v>0.84704623418939962</v>
      </c>
      <c r="I88" s="262">
        <f t="shared" si="8"/>
        <v>0</v>
      </c>
      <c r="J88" s="263">
        <f t="shared" si="9"/>
        <v>0.94641065107911104</v>
      </c>
      <c r="K88" s="264">
        <f t="shared" si="10"/>
        <v>0.96166947564931415</v>
      </c>
      <c r="L88" s="265">
        <f t="shared" si="11"/>
        <v>0.94339622641509424</v>
      </c>
    </row>
    <row r="89" spans="1:12" ht="14.25" customHeight="1">
      <c r="A89" s="266">
        <v>84</v>
      </c>
      <c r="B89" s="155"/>
      <c r="C89" s="155"/>
      <c r="D89" s="155"/>
      <c r="E89" s="34"/>
      <c r="F89" s="259">
        <f t="shared" si="6"/>
        <v>168</v>
      </c>
      <c r="G89" s="260" t="e">
        <f>#REF!*B89*F89</f>
        <v>#REF!</v>
      </c>
      <c r="H89" s="261">
        <f t="shared" si="7"/>
        <v>0.84535383468465874</v>
      </c>
      <c r="I89" s="262">
        <f t="shared" si="8"/>
        <v>0</v>
      </c>
      <c r="J89" s="263">
        <f t="shared" si="9"/>
        <v>0.9463060011109985</v>
      </c>
      <c r="K89" s="264">
        <f t="shared" si="10"/>
        <v>0.96148719639117286</v>
      </c>
      <c r="L89" s="265">
        <f t="shared" si="11"/>
        <v>0.94339622641509424</v>
      </c>
    </row>
    <row r="90" spans="1:12" ht="14.25" customHeight="1">
      <c r="A90" s="266">
        <v>85</v>
      </c>
      <c r="B90" s="155"/>
      <c r="C90" s="155"/>
      <c r="D90" s="155"/>
      <c r="E90" s="34"/>
      <c r="F90" s="259">
        <f t="shared" si="6"/>
        <v>170</v>
      </c>
      <c r="G90" s="260" t="e">
        <f>#REF!*B90*F90</f>
        <v>#REF!</v>
      </c>
      <c r="H90" s="261">
        <f t="shared" si="7"/>
        <v>0.8436648165963837</v>
      </c>
      <c r="I90" s="262">
        <f t="shared" si="8"/>
        <v>0</v>
      </c>
      <c r="J90" s="263">
        <f t="shared" si="9"/>
        <v>0.9462049842128899</v>
      </c>
      <c r="K90" s="264">
        <f t="shared" si="10"/>
        <v>0.96130799637750597</v>
      </c>
      <c r="L90" s="265">
        <f t="shared" si="11"/>
        <v>0.94339622641509424</v>
      </c>
    </row>
    <row r="91" spans="1:12" ht="14.25" customHeight="1">
      <c r="A91" s="266">
        <v>86</v>
      </c>
      <c r="B91" s="155"/>
      <c r="C91" s="155"/>
      <c r="D91" s="155"/>
      <c r="E91" s="34"/>
      <c r="F91" s="259">
        <f t="shared" si="6"/>
        <v>172</v>
      </c>
      <c r="G91" s="260" t="e">
        <f>#REF!*B91*F91</f>
        <v>#REF!</v>
      </c>
      <c r="H91" s="261">
        <f t="shared" si="7"/>
        <v>0.84197917316849991</v>
      </c>
      <c r="I91" s="262">
        <f t="shared" si="8"/>
        <v>0</v>
      </c>
      <c r="J91" s="263">
        <f t="shared" si="9"/>
        <v>0.94610747425767894</v>
      </c>
      <c r="K91" s="264">
        <f t="shared" si="10"/>
        <v>0.9611318097001933</v>
      </c>
      <c r="L91" s="265">
        <f t="shared" si="11"/>
        <v>0.94339622641509424</v>
      </c>
    </row>
    <row r="92" spans="1:12" ht="14.25" customHeight="1">
      <c r="A92" s="266">
        <v>87</v>
      </c>
      <c r="B92" s="155"/>
      <c r="C92" s="155"/>
      <c r="D92" s="155"/>
      <c r="E92" s="34"/>
      <c r="F92" s="259">
        <f t="shared" si="6"/>
        <v>174</v>
      </c>
      <c r="G92" s="260" t="e">
        <f>#REF!*B92*F92</f>
        <v>#REF!</v>
      </c>
      <c r="H92" s="261">
        <f t="shared" si="7"/>
        <v>0.84029689765843141</v>
      </c>
      <c r="I92" s="262">
        <f t="shared" si="8"/>
        <v>0</v>
      </c>
      <c r="J92" s="263">
        <f t="shared" si="9"/>
        <v>0.94601334949693816</v>
      </c>
      <c r="K92" s="264">
        <f t="shared" si="10"/>
        <v>0.96095857205694901</v>
      </c>
      <c r="L92" s="265">
        <f t="shared" si="11"/>
        <v>0.94339622641509424</v>
      </c>
    </row>
    <row r="93" spans="1:12" ht="14.25" customHeight="1">
      <c r="A93" s="266">
        <v>88</v>
      </c>
      <c r="B93" s="155"/>
      <c r="C93" s="155"/>
      <c r="D93" s="155"/>
      <c r="E93" s="34"/>
      <c r="F93" s="259">
        <f t="shared" si="6"/>
        <v>176</v>
      </c>
      <c r="G93" s="260" t="e">
        <f>#REF!*B93*F93</f>
        <v>#REF!</v>
      </c>
      <c r="H93" s="261">
        <f t="shared" si="7"/>
        <v>0.83861798333707405</v>
      </c>
      <c r="I93" s="262">
        <f t="shared" si="8"/>
        <v>0</v>
      </c>
      <c r="J93" s="263">
        <f t="shared" si="9"/>
        <v>0.94592249240890713</v>
      </c>
      <c r="K93" s="264">
        <f t="shared" si="10"/>
        <v>0.96078822070897052</v>
      </c>
      <c r="L93" s="265">
        <f t="shared" si="11"/>
        <v>0.94339622641509424</v>
      </c>
    </row>
    <row r="94" spans="1:12" ht="14.25" customHeight="1">
      <c r="A94" s="266">
        <v>89</v>
      </c>
      <c r="B94" s="155"/>
      <c r="C94" s="155"/>
      <c r="D94" s="155"/>
      <c r="E94" s="34"/>
      <c r="F94" s="259">
        <f t="shared" si="6"/>
        <v>178</v>
      </c>
      <c r="G94" s="260" t="e">
        <f>#REF!*B94*F94</f>
        <v>#REF!</v>
      </c>
      <c r="H94" s="261">
        <f t="shared" si="7"/>
        <v>0.83694242348876813</v>
      </c>
      <c r="I94" s="262">
        <f t="shared" si="8"/>
        <v>0</v>
      </c>
      <c r="J94" s="263">
        <f t="shared" si="9"/>
        <v>0.94583478955175759</v>
      </c>
      <c r="K94" s="264">
        <f t="shared" si="10"/>
        <v>0.96062069443976317</v>
      </c>
      <c r="L94" s="265">
        <f t="shared" si="11"/>
        <v>0.94339622641509424</v>
      </c>
    </row>
    <row r="95" spans="1:12" ht="14.25" customHeight="1">
      <c r="A95" s="266">
        <v>90</v>
      </c>
      <c r="B95" s="155"/>
      <c r="C95" s="155"/>
      <c r="D95" s="155"/>
      <c r="E95" s="34"/>
      <c r="F95" s="259">
        <f t="shared" si="6"/>
        <v>180</v>
      </c>
      <c r="G95" s="260" t="e">
        <f>#REF!*B95*F95</f>
        <v>#REF!</v>
      </c>
      <c r="H95" s="261">
        <f t="shared" si="7"/>
        <v>0.835270211411272</v>
      </c>
      <c r="I95" s="262">
        <f t="shared" si="8"/>
        <v>0</v>
      </c>
      <c r="J95" s="263">
        <f t="shared" si="9"/>
        <v>0.94575013142195308</v>
      </c>
      <c r="K95" s="264">
        <f t="shared" si="10"/>
        <v>0.96045593351510894</v>
      </c>
      <c r="L95" s="265">
        <f t="shared" si="11"/>
        <v>0.94339622641509424</v>
      </c>
    </row>
    <row r="96" spans="1:12" ht="14.25" customHeight="1">
      <c r="A96" s="266">
        <v>91</v>
      </c>
      <c r="B96" s="155"/>
      <c r="C96" s="155"/>
      <c r="D96" s="155"/>
      <c r="E96" s="34"/>
      <c r="F96" s="259">
        <f t="shared" si="6"/>
        <v>182</v>
      </c>
      <c r="G96" s="260" t="e">
        <f>#REF!*B96*F96</f>
        <v>#REF!</v>
      </c>
      <c r="H96" s="261">
        <f t="shared" si="7"/>
        <v>0.8336013404157353</v>
      </c>
      <c r="I96" s="262">
        <f t="shared" si="8"/>
        <v>0</v>
      </c>
      <c r="J96" s="263">
        <f t="shared" si="9"/>
        <v>0.94566841231752552</v>
      </c>
      <c r="K96" s="264">
        <f t="shared" si="10"/>
        <v>0.96029387964414492</v>
      </c>
      <c r="L96" s="265">
        <f t="shared" si="11"/>
        <v>0.94339622641509424</v>
      </c>
    </row>
    <row r="97" spans="1:12" ht="14.25" customHeight="1">
      <c r="A97" s="266">
        <v>92</v>
      </c>
      <c r="B97" s="155"/>
      <c r="C97" s="155"/>
      <c r="D97" s="155"/>
      <c r="E97" s="34"/>
      <c r="F97" s="259">
        <f t="shared" si="6"/>
        <v>184</v>
      </c>
      <c r="G97" s="260" t="e">
        <f>#REF!*B97*F97</f>
        <v>#REF!</v>
      </c>
      <c r="H97" s="261">
        <f t="shared" si="7"/>
        <v>0.83193580382667176</v>
      </c>
      <c r="I97" s="262">
        <f t="shared" si="8"/>
        <v>0</v>
      </c>
      <c r="J97" s="263">
        <f t="shared" si="9"/>
        <v>0.94558953020609859</v>
      </c>
      <c r="K97" s="264">
        <f t="shared" si="10"/>
        <v>0.96013447594152002</v>
      </c>
      <c r="L97" s="265">
        <f t="shared" si="11"/>
        <v>0.94339622641509424</v>
      </c>
    </row>
    <row r="98" spans="1:12" ht="14.25" customHeight="1">
      <c r="A98" s="266">
        <v>93</v>
      </c>
      <c r="B98" s="155"/>
      <c r="C98" s="155"/>
      <c r="D98" s="155"/>
      <c r="E98" s="34"/>
      <c r="F98" s="259">
        <f t="shared" si="6"/>
        <v>186</v>
      </c>
      <c r="G98" s="260" t="e">
        <f>#REF!*B98*F98</f>
        <v>#REF!</v>
      </c>
      <c r="H98" s="261">
        <f t="shared" si="7"/>
        <v>0.83027359498193265</v>
      </c>
      <c r="I98" s="262">
        <f t="shared" si="8"/>
        <v>0</v>
      </c>
      <c r="J98" s="263">
        <f t="shared" si="9"/>
        <v>0.9455133865974924</v>
      </c>
      <c r="K98" s="264">
        <f t="shared" si="10"/>
        <v>0.9599776668905986</v>
      </c>
      <c r="L98" s="265">
        <f t="shared" si="11"/>
        <v>0.94339622641509424</v>
      </c>
    </row>
    <row r="99" spans="1:12" ht="14.25" customHeight="1">
      <c r="A99" s="266">
        <v>94</v>
      </c>
      <c r="B99" s="155"/>
      <c r="C99" s="155"/>
      <c r="D99" s="155"/>
      <c r="E99" s="34"/>
      <c r="F99" s="259">
        <f t="shared" si="6"/>
        <v>188</v>
      </c>
      <c r="G99" s="260" t="e">
        <f>#REF!*B99*F99</f>
        <v>#REF!</v>
      </c>
      <c r="H99" s="261">
        <f t="shared" si="7"/>
        <v>0.8286147072326806</v>
      </c>
      <c r="I99" s="262">
        <f t="shared" si="8"/>
        <v>0</v>
      </c>
      <c r="J99" s="263">
        <f t="shared" si="9"/>
        <v>0.94543988642075161</v>
      </c>
      <c r="K99" s="264">
        <f t="shared" si="10"/>
        <v>0.95982339830768204</v>
      </c>
      <c r="L99" s="265">
        <f t="shared" si="11"/>
        <v>0.94339622641509424</v>
      </c>
    </row>
    <row r="100" spans="1:12" ht="14.25" customHeight="1">
      <c r="A100" s="266">
        <v>95</v>
      </c>
      <c r="B100" s="155"/>
      <c r="C100" s="155"/>
      <c r="D100" s="155"/>
      <c r="E100" s="34"/>
      <c r="F100" s="259">
        <f t="shared" si="6"/>
        <v>190</v>
      </c>
      <c r="G100" s="260" t="e">
        <f>#REF!*B100*F100</f>
        <v>#REF!</v>
      </c>
      <c r="H100" s="261">
        <f t="shared" si="7"/>
        <v>0.82695913394336229</v>
      </c>
      <c r="I100" s="262">
        <f t="shared" si="8"/>
        <v>0</v>
      </c>
      <c r="J100" s="263">
        <f t="shared" si="9"/>
        <v>0.94536893790544196</v>
      </c>
      <c r="K100" s="264">
        <f t="shared" si="10"/>
        <v>0.95967161730721673</v>
      </c>
      <c r="L100" s="265">
        <f t="shared" si="11"/>
        <v>0.94339622641509424</v>
      </c>
    </row>
    <row r="101" spans="1:12" ht="14.25" customHeight="1">
      <c r="A101" s="266">
        <v>96</v>
      </c>
      <c r="B101" s="155"/>
      <c r="C101" s="155"/>
      <c r="D101" s="155"/>
      <c r="E101" s="34"/>
      <c r="F101" s="259">
        <f t="shared" si="6"/>
        <v>192</v>
      </c>
      <c r="G101" s="260" t="e">
        <f>#REF!*B101*F101</f>
        <v>#REF!</v>
      </c>
      <c r="H101" s="261">
        <f t="shared" si="7"/>
        <v>0.82530686849168233</v>
      </c>
      <c r="I101" s="262">
        <f t="shared" si="8"/>
        <v>0</v>
      </c>
      <c r="J101" s="263">
        <f t="shared" si="9"/>
        <v>0.94530045246706806</v>
      </c>
      <c r="K101" s="264">
        <f t="shared" si="10"/>
        <v>0.95952227226796327</v>
      </c>
      <c r="L101" s="265">
        <f t="shared" si="11"/>
        <v>0.94339622641509424</v>
      </c>
    </row>
    <row r="102" spans="1:12" ht="14.25" customHeight="1">
      <c r="A102" s="266">
        <v>97</v>
      </c>
      <c r="B102" s="155"/>
      <c r="C102" s="155"/>
      <c r="D102" s="155"/>
      <c r="E102" s="34"/>
      <c r="F102" s="259">
        <f t="shared" si="6"/>
        <v>194</v>
      </c>
      <c r="G102" s="260" t="e">
        <f>#REF!*B102*F102</f>
        <v>#REF!</v>
      </c>
      <c r="H102" s="261">
        <f t="shared" si="7"/>
        <v>0.82365790426857688</v>
      </c>
      <c r="I102" s="262">
        <f t="shared" si="8"/>
        <v>0</v>
      </c>
      <c r="J102" s="263">
        <f t="shared" si="9"/>
        <v>0.94523434459646949</v>
      </c>
      <c r="K102" s="264">
        <f t="shared" si="10"/>
        <v>0.95937531280009636</v>
      </c>
      <c r="L102" s="265">
        <f t="shared" si="11"/>
        <v>0.94339622641509424</v>
      </c>
    </row>
    <row r="103" spans="1:12" ht="14.25" customHeight="1">
      <c r="A103" s="266">
        <v>98</v>
      </c>
      <c r="B103" s="155"/>
      <c r="C103" s="155"/>
      <c r="D103" s="155"/>
      <c r="E103" s="34"/>
      <c r="F103" s="259">
        <f t="shared" si="6"/>
        <v>196</v>
      </c>
      <c r="G103" s="260" t="e">
        <f>#REF!*B103*F103</f>
        <v>#REF!</v>
      </c>
      <c r="H103" s="261">
        <f t="shared" si="7"/>
        <v>0.82201223467818652</v>
      </c>
      <c r="I103" s="262">
        <f t="shared" si="8"/>
        <v>0</v>
      </c>
      <c r="J103" s="263">
        <f t="shared" si="9"/>
        <v>0.94517053175305554</v>
      </c>
      <c r="K103" s="264">
        <f t="shared" si="10"/>
        <v>0.95923068971321068</v>
      </c>
      <c r="L103" s="265">
        <f t="shared" si="11"/>
        <v>0.94339622641509424</v>
      </c>
    </row>
    <row r="104" spans="1:12" ht="14.25" customHeight="1">
      <c r="A104" s="266">
        <v>99</v>
      </c>
      <c r="B104" s="155"/>
      <c r="C104" s="155"/>
      <c r="D104" s="155"/>
      <c r="E104" s="34"/>
      <c r="F104" s="259">
        <f t="shared" si="6"/>
        <v>198</v>
      </c>
      <c r="G104" s="260" t="e">
        <f>#REF!*B104*F104</f>
        <v>#REF!</v>
      </c>
      <c r="H104" s="261">
        <f t="shared" si="7"/>
        <v>0.82036985313783106</v>
      </c>
      <c r="I104" s="262">
        <f t="shared" si="8"/>
        <v>0</v>
      </c>
      <c r="J104" s="263">
        <f t="shared" si="9"/>
        <v>0.9451089342617478</v>
      </c>
      <c r="K104" s="264">
        <f t="shared" si="10"/>
        <v>0.95908835498520628</v>
      </c>
      <c r="L104" s="265">
        <f t="shared" si="11"/>
        <v>0.94339622641509424</v>
      </c>
    </row>
    <row r="105" spans="1:12" ht="14.25" customHeight="1">
      <c r="A105" s="266">
        <v>100</v>
      </c>
      <c r="B105" s="155"/>
      <c r="C105" s="155"/>
      <c r="D105" s="155"/>
      <c r="E105" s="34"/>
      <c r="F105" s="259">
        <f t="shared" si="6"/>
        <v>200</v>
      </c>
      <c r="G105" s="260" t="e">
        <f>#REF!*B105*F105</f>
        <v>#REF!</v>
      </c>
      <c r="H105" s="261">
        <f t="shared" si="7"/>
        <v>0.81873075307798182</v>
      </c>
      <c r="I105" s="262">
        <f t="shared" si="8"/>
        <v>0</v>
      </c>
      <c r="J105" s="263">
        <f t="shared" si="9"/>
        <v>0.94504947521349958</v>
      </c>
      <c r="K105" s="264">
        <f t="shared" si="10"/>
        <v>0.9589482617320283</v>
      </c>
      <c r="L105" s="265">
        <f t="shared" si="11"/>
        <v>0.94339622641509424</v>
      </c>
    </row>
    <row r="106" spans="1:12" ht="14.25" customHeight="1"/>
    <row r="107" spans="1:12" ht="14.25" customHeight="1"/>
    <row r="108" spans="1:12" ht="14.25" customHeight="1"/>
    <row r="109" spans="1:12" ht="14.25" customHeight="1"/>
    <row r="110" spans="1:12" ht="14.25" customHeight="1"/>
    <row r="111" spans="1:12" ht="14.25" customHeight="1"/>
    <row r="112" spans="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sheetData>
  <sheetProtection formatCells="0" formatColumns="0" formatRows="0" insertColumns="0" insertRows="0" deleteRows="0" selectLockedCells="1" sort="0"/>
  <mergeCells count="2">
    <mergeCell ref="A1:V1"/>
    <mergeCell ref="B3:L3"/>
  </mergeCells>
  <conditionalFormatting sqref="Q46">
    <cfRule type="cellIs" dxfId="0" priority="1" operator="greaterThan">
      <formula>0</formula>
    </cfRule>
  </conditionalFormatting>
  <printOptions horizontalCentered="1" verticalCentered="1"/>
  <pageMargins left="0.45" right="0.45" top="0.5" bottom="0.5" header="0.3" footer="0.3"/>
  <pageSetup orientation="landscape" r:id="rId1"/>
  <headerFooter>
    <oddFooter>&amp;L170310 Tim.Adams@NASA.gov</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Model Assumptions</vt:lpstr>
      <vt:lpstr>2 Example, Input Data &amp; Process</vt:lpstr>
      <vt:lpstr>3 Example, Subsys Avail Rollup</vt:lpstr>
      <vt:lpstr>4 Example, Graph Sys Avail</vt:lpstr>
      <vt:lpstr>5 TOOL, Graph Sys Avail </vt:lpstr>
      <vt:lpstr>'1 Model Assumptions'!Print_Area</vt:lpstr>
      <vt:lpstr>'2 Example, Input Data &amp; Process'!Print_Area</vt:lpstr>
      <vt:lpstr>'4 Example, Graph Sys Avail'!Print_Area</vt:lpstr>
      <vt:lpstr>'5 TOOL, Graph Sys Avail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breistle</dc:creator>
  <cp:lastModifiedBy>tcadams</cp:lastModifiedBy>
  <cp:lastPrinted>2017-03-10T22:07:04Z</cp:lastPrinted>
  <dcterms:created xsi:type="dcterms:W3CDTF">2014-07-24T19:01:20Z</dcterms:created>
  <dcterms:modified xsi:type="dcterms:W3CDTF">2017-03-10T22:08:52Z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-634129716</vt:i4>
  </property>
  <property fmtid="{D5CDD505-2E9C-101B-9397-08002B2CF9AE}" pid="3" name="_NewReviewCycle">
    <vt:lpwstr/>
  </property>
  <property fmtid="{D5CDD505-2E9C-101B-9397-08002B2CF9AE}" pid="4" name="_EmailSubject">
    <vt:lpwstr>REQUEST: KSC Reliability, Tools Section</vt:lpwstr>
  </property>
  <property fmtid="{D5CDD505-2E9C-101B-9397-08002B2CF9AE}" pid="5" name="_AuthorEmail">
    <vt:lpwstr>tim.adams@nasa.gov</vt:lpwstr>
  </property>
  <property fmtid="{D5CDD505-2E9C-101B-9397-08002B2CF9AE}" pid="6" name="_AuthorEmailDisplayName">
    <vt:lpwstr>Adams, Timothy C. (KSC-NET10)</vt:lpwstr>
  </property>
  <property fmtid="{D5CDD505-2E9C-101B-9397-08002B2CF9AE}" pid="7" name="_PreviousAdHocReviewCycleID">
    <vt:i4>-1563354001</vt:i4>
  </property>
</Properties>
</file>